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17" i="1"/>
  <c r="C17" l="1"/>
  <c r="C6" i="3" l="1"/>
  <c r="C7"/>
  <c r="C8"/>
  <c r="C9"/>
  <c r="C10"/>
  <c r="C11"/>
  <c r="C12"/>
  <c r="C13"/>
  <c r="C14"/>
  <c r="C15"/>
  <c r="C16"/>
  <c r="C5"/>
  <c r="D5" i="1"/>
  <c r="D6" s="1"/>
  <c r="D7" s="1"/>
  <c r="D8" s="1"/>
  <c r="D9" s="1"/>
  <c r="D10" s="1"/>
  <c r="D11" s="1"/>
  <c r="D12" s="1"/>
  <c r="D13" s="1"/>
  <c r="D14" s="1"/>
  <c r="D15" s="1"/>
  <c r="D16" s="1"/>
  <c r="D17" s="1"/>
  <c r="D5" i="3"/>
  <c r="N37" i="2"/>
  <c r="I14"/>
  <c r="I15"/>
  <c r="I10"/>
  <c r="I12"/>
  <c r="I9"/>
  <c r="T19"/>
  <c r="T14"/>
  <c r="T15"/>
  <c r="T10"/>
  <c r="T12"/>
  <c r="T13"/>
  <c r="E37"/>
  <c r="E36" s="1"/>
  <c r="E38" s="1"/>
  <c r="D7" i="3" s="1"/>
  <c r="G37" i="2"/>
  <c r="G36" s="1"/>
  <c r="G38" s="1"/>
  <c r="D9" i="3" s="1"/>
  <c r="S32" i="2"/>
  <c r="R32"/>
  <c r="O32"/>
  <c r="Q27"/>
  <c r="T27" s="1"/>
  <c r="S26"/>
  <c r="T26" s="1"/>
  <c r="S18"/>
  <c r="T18" s="1"/>
  <c r="R17"/>
  <c r="T17" s="1"/>
  <c r="S11"/>
  <c r="T11" s="1"/>
  <c r="S9"/>
  <c r="T9" s="1"/>
  <c r="U14"/>
  <c r="T3"/>
  <c r="I35"/>
  <c r="I34"/>
  <c r="I32"/>
  <c r="I27"/>
  <c r="I25"/>
  <c r="I24"/>
  <c r="I23"/>
  <c r="I21"/>
  <c r="I20"/>
  <c r="I19"/>
  <c r="U15"/>
  <c r="I4"/>
  <c r="I5"/>
  <c r="T5" s="1"/>
  <c r="U5" s="1"/>
  <c r="I6"/>
  <c r="T6" s="1"/>
  <c r="I7"/>
  <c r="T7" s="1"/>
  <c r="I8"/>
  <c r="T8" s="1"/>
  <c r="I3"/>
  <c r="Q37" l="1"/>
  <c r="R37"/>
  <c r="U32"/>
  <c r="S37"/>
  <c r="O37"/>
  <c r="E9" i="3"/>
  <c r="E7"/>
  <c r="C17"/>
  <c r="D20" s="1"/>
  <c r="T32" i="2"/>
  <c r="U6"/>
  <c r="U3"/>
  <c r="U7"/>
  <c r="U27"/>
  <c r="U9"/>
  <c r="U12"/>
  <c r="U8"/>
  <c r="P16"/>
  <c r="H17"/>
  <c r="H16"/>
  <c r="T16" l="1"/>
  <c r="P37"/>
  <c r="I17"/>
  <c r="U17" s="1"/>
  <c r="H37"/>
  <c r="H36" s="1"/>
  <c r="H38" s="1"/>
  <c r="D10" i="3" s="1"/>
  <c r="E10" s="1"/>
  <c r="F26" i="2" l="1"/>
  <c r="I26" s="1"/>
  <c r="U26" s="1"/>
  <c r="F18"/>
  <c r="F16"/>
  <c r="D13"/>
  <c r="F11"/>
  <c r="I11" s="1"/>
  <c r="I18" l="1"/>
  <c r="U18" s="1"/>
  <c r="I16"/>
  <c r="U16" s="1"/>
  <c r="D37"/>
  <c r="D36" s="1"/>
  <c r="D38" s="1"/>
  <c r="D6" i="3" s="1"/>
  <c r="I13" i="2"/>
  <c r="U13" s="1"/>
  <c r="F37"/>
  <c r="F36" s="1"/>
  <c r="F38" s="1"/>
  <c r="D8" i="3" s="1"/>
  <c r="E8" s="1"/>
  <c r="T29" i="2"/>
  <c r="U10"/>
  <c r="U19"/>
  <c r="T20"/>
  <c r="T23"/>
  <c r="U23" s="1"/>
  <c r="T24"/>
  <c r="U24" s="1"/>
  <c r="T25"/>
  <c r="U25" s="1"/>
  <c r="T31"/>
  <c r="T4"/>
  <c r="U20" l="1"/>
  <c r="E6" i="3"/>
  <c r="U11" i="2"/>
  <c r="I37"/>
  <c r="I36" s="1"/>
  <c r="I38" s="1"/>
  <c r="U4"/>
  <c r="T21"/>
  <c r="U21" s="1"/>
  <c r="U37" s="1"/>
  <c r="T28"/>
  <c r="T34"/>
  <c r="U34" s="1"/>
  <c r="T37" l="1"/>
  <c r="C37"/>
  <c r="E5" i="3" l="1"/>
  <c r="U35" i="2" l="1"/>
  <c r="U38" s="1"/>
  <c r="N35" l="1"/>
  <c r="N38" s="1"/>
  <c r="D11" i="3" s="1"/>
  <c r="O35" i="2"/>
  <c r="S35"/>
  <c r="S38" s="1"/>
  <c r="D16" i="3" s="1"/>
  <c r="E16" s="1"/>
  <c r="P35" i="2"/>
  <c r="P38" s="1"/>
  <c r="D13" i="3" s="1"/>
  <c r="E13" s="1"/>
  <c r="R35" i="2"/>
  <c r="R38" s="1"/>
  <c r="D15" i="3" s="1"/>
  <c r="E15" s="1"/>
  <c r="Q35" i="2"/>
  <c r="Q38" s="1"/>
  <c r="D14" i="3" s="1"/>
  <c r="E14" s="1"/>
  <c r="E11" l="1"/>
  <c r="E17" s="1"/>
  <c r="D17"/>
  <c r="D19" s="1"/>
  <c r="T35" i="2"/>
  <c r="T38" s="1"/>
  <c r="O38"/>
  <c r="D12" i="3" s="1"/>
  <c r="E12" s="1"/>
  <c r="E20" l="1"/>
  <c r="E19" s="1"/>
  <c r="D21"/>
  <c r="E21" s="1"/>
</calcChain>
</file>

<file path=xl/sharedStrings.xml><?xml version="1.0" encoding="utf-8"?>
<sst xmlns="http://schemas.openxmlformats.org/spreadsheetml/2006/main" count="237" uniqueCount="130">
  <si>
    <t>MULTAS ARRECADADAS</t>
  </si>
  <si>
    <t>Mês/Ano</t>
  </si>
  <si>
    <t>Arrecadação R$</t>
  </si>
  <si>
    <t>Valor Acumulado R$</t>
  </si>
  <si>
    <t>Qte.de Multas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</si>
  <si>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</si>
  <si>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</si>
  <si>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</si>
  <si>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</si>
  <si>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</si>
  <si>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</si>
  <si>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</si>
  <si>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</si>
  <si>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</si>
  <si>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</si>
  <si>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</si>
  <si>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</si>
  <si>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</si>
  <si>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COMPARATIVO MENSAL DAS MULTAS ARRECADADAS E DESPESAS</t>
  </si>
  <si>
    <t>ARRECADAÇÃO - DESPESAS</t>
  </si>
  <si>
    <t xml:space="preserve"> DESPESAS - APLICAÇÃO DA RECEITA ARRECADADA COM MULTAS DE TRÂSITO</t>
  </si>
  <si>
    <t>Destinação</t>
  </si>
  <si>
    <t>Fornecedor</t>
  </si>
  <si>
    <t xml:space="preserve">Janeiro 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</si>
  <si>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</si>
  <si>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</si>
  <si>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</si>
  <si>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</si>
  <si>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</si>
  <si>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</si>
  <si>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</si>
  <si>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</si>
  <si>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</si>
  <si>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</si>
  <si>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</si>
  <si>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Obs</t>
  </si>
  <si>
    <t>Resolução CONTRAN nº 638/2016:</t>
  </si>
  <si>
    <t xml:space="preserve">1. Sinalização                  </t>
  </si>
  <si>
    <t>Artigo: 3º</t>
  </si>
  <si>
    <t xml:space="preserve">    1.1 Painéis eletrônicos</t>
  </si>
  <si>
    <t>Artigo:  4º, VIII,</t>
  </si>
  <si>
    <t xml:space="preserve">    1.2 Sinalização de ruas</t>
  </si>
  <si>
    <t>Artigo:  4º,  X</t>
  </si>
  <si>
    <t>2. Engenharia de Campo</t>
  </si>
  <si>
    <t>Artigo 7º</t>
  </si>
  <si>
    <t xml:space="preserve">    2.1 Iluminação de Ponte</t>
  </si>
  <si>
    <t>Artigo 7º; §3º, V</t>
  </si>
  <si>
    <t>3. Policiamento e Fiscalização</t>
  </si>
  <si>
    <t>Artigo 9º</t>
  </si>
  <si>
    <t xml:space="preserve">    3.1 Aquisição e ou locação de imóvel para guarda de veículos removidos</t>
  </si>
  <si>
    <t xml:space="preserve"> Locação de imóvel para guarda de veículos removidos.</t>
  </si>
  <si>
    <t>Artigo 10º, IV</t>
  </si>
  <si>
    <t xml:space="preserve">    3.2 Aquisição, locação, manutenção e aferição de etilômetro.</t>
  </si>
  <si>
    <t>Artigo 10º, VII</t>
  </si>
  <si>
    <t>SETA - TRANSP</t>
  </si>
  <si>
    <t xml:space="preserve">    3.4 Manutenção, conservação e funcionamento da Junta Administrativa de Recursos de Infração - Jari, do Conselho Estadual de Trânsito - CETRAN e do Conselho de Trânsito do Distrito Federal -CONTRADIFE.</t>
  </si>
  <si>
    <t xml:space="preserve">    3.5 Construção, manutenção, conservação e funcionamento de centros descentralizados de controle operacional de trânsito, postos de fiscalização e policiamento e monitoramento viário.</t>
  </si>
  <si>
    <t xml:space="preserve">    3.6 Aquisição, locação, manutenção e configuração de talão eletrônico.</t>
  </si>
  <si>
    <t>Artigo 10º, XVI</t>
  </si>
  <si>
    <t xml:space="preserve">    3.7 Diárias e locomoção dos agentes de trânsito em operações de policiamento e fiscalização.</t>
  </si>
  <si>
    <t>Artigo 10º, XVIII</t>
  </si>
  <si>
    <t xml:space="preserve">    3.8 Uniformes e acessórios para agentes de trânsito e agentes da autoridade de trânsito.</t>
  </si>
  <si>
    <t>3.9 Implementação, informatização e manutenção de sistemas informatizados para processamento de multas de trânsito e demais procedimentos relativos.</t>
  </si>
  <si>
    <t>Artigo 10º, XXI</t>
  </si>
  <si>
    <t xml:space="preserve">    3.10 Manutenção e abastecimento da frota operacional destinada ao policiamento e fiscalização de trânsito.</t>
  </si>
  <si>
    <t>Artigo 10º, XXIII</t>
  </si>
  <si>
    <t>4. Educação de trânsito</t>
  </si>
  <si>
    <t xml:space="preserve">    4.1 Material didático</t>
  </si>
  <si>
    <t>Artigo 11º, I</t>
  </si>
  <si>
    <t xml:space="preserve">    4.2 Campanhas publicitárias e educativas de trânsito.</t>
  </si>
  <si>
    <t xml:space="preserve">    4.3 Cursos de qualificação para profissionais dos órgãos de trânsito</t>
  </si>
  <si>
    <t>Artigo 11º, IX</t>
  </si>
  <si>
    <t xml:space="preserve">    4.4 Distribuição de material educativo de trânsito.</t>
  </si>
  <si>
    <t>Artigo 11º, X</t>
  </si>
  <si>
    <t xml:space="preserve">    4.5 Eventos educativos de trânsito.</t>
  </si>
  <si>
    <t>Artigo 11º, XI</t>
  </si>
  <si>
    <t xml:space="preserve">    4.6 Contratação de corpo técnico especializado para execução de cursos, ações e projetos educativos.</t>
  </si>
  <si>
    <t>Artigo 11º, XIV</t>
  </si>
  <si>
    <t>5. Contribuições</t>
  </si>
  <si>
    <t>Artigo 13º</t>
  </si>
  <si>
    <t xml:space="preserve">    5.1 Programa de Integração Social e de Formação do Patrimônio do Servidor Público - PIS/PASEP</t>
  </si>
  <si>
    <t>PIS/PASEP 1%</t>
  </si>
  <si>
    <t xml:space="preserve">TOTAL </t>
  </si>
  <si>
    <t>OBS.: Comprovantes disponiveis para consulta no setor de contabilidade.</t>
  </si>
  <si>
    <t>PRODAM CT Nº 11/2016</t>
  </si>
  <si>
    <t>FOLHA DE PGTO - JARI</t>
  </si>
  <si>
    <t xml:space="preserve">    3.3 Aquisição e ou locação de veículos, viaturas e empilhadeira - motos, triciclos, quadriciclos, caminhões, reboques, microônibus, minivans, aeronaves - com instalações e ou equipamentos de policiamento e fiscalização</t>
  </si>
  <si>
    <t>WF CONTROL CT: 005/2017</t>
  </si>
  <si>
    <t>WF CONTROL CT: 021/2018</t>
  </si>
  <si>
    <t>GUIMARÃES FERN CT 013/2016</t>
  </si>
  <si>
    <t>GUIMARÃES FERN. CT 013/2017</t>
  </si>
  <si>
    <t>I.M. DE LIMA - CT 10/2016</t>
  </si>
  <si>
    <t>MA PUBLIC. E SERV. CT - 012/2018</t>
  </si>
  <si>
    <t>FOB LOCAÇÃO CT: 013/2018</t>
  </si>
  <si>
    <t>E DA CUNHA PINHEIRO</t>
  </si>
  <si>
    <t>Locação de Empilhadeira - Para transportar e alterar posicões dos veículos apreendidos pelo setor pelo setor operacional do DETRAN.</t>
  </si>
  <si>
    <t>Aquisição de cones para sinalização de Trânsito.</t>
  </si>
  <si>
    <t>Serviços de locação de veìculos e equipamentos rodoviários para realização dos serviços de remoção, rebocamentos, guinchamentos de veículos leves e médios,com fornecimento de motorista e ajudante, destinados a atender as necessidades do setor operacional e do setor de educação de trânsito do DETRAN/AM</t>
  </si>
  <si>
    <t>Contratação de serviços de locação de módulos de trabalhos temporários, destinado a atender as necessidades deste Departamento de Trânsito.</t>
  </si>
  <si>
    <t>Contratação para prestação de serviços de uso de solução de talão eletrônico de multas em plataforma Android para atender as necessidades deste Departamento de Trânsito.</t>
  </si>
  <si>
    <t>Serv processamento de dados diário sistemas Controle Infrações de Trãnsito-SCIT, Controle Veículos, Multas, e Talonários-CVMT- integrando-se ao RENAVAM, Carteira Nacional de Habilitação-SCNH, integrando-se ao RENACH e Controle de Frota de Veículos</t>
  </si>
  <si>
    <t>Contratação de serviço de locação e positivação de réplicas de 7 metros de altura (Lote 2), adesivo da campanha em vigor.</t>
  </si>
  <si>
    <t>Contratação de serviço de locação e positivação de balão publicitário, tipo blim (Lote 1), adesivo da campanha em vigor.</t>
  </si>
  <si>
    <t>Contratação para prestação de serviços em criar, produzir, desenvolver e realizar atividades teatrais como ferramenta para a promoção de ações educativas de trânsito nas instituições escolares no município de Manaus e eventos programados pelo Detran.</t>
  </si>
  <si>
    <t xml:space="preserve">                                                                </t>
  </si>
  <si>
    <t>203- Recursos vinculados ao Trânsito = Multas de Trânsito nos termos do Art. Nº 320 da Lei nº 9.503/1997.0</t>
  </si>
  <si>
    <t>Aquisição de 4000 unidade de bocal para etilômetro compatível com modelo BAF-300, aqusição de 1500 rolos de bobina, aquisição de 30 unidades de rádio ponta a ponto.</t>
  </si>
  <si>
    <t>Despesa R$</t>
  </si>
  <si>
    <t>Exercício: 2021</t>
  </si>
  <si>
    <t>FOLHA DE PGTO - CETRAN</t>
  </si>
  <si>
    <t>TOTAL GERAL</t>
  </si>
  <si>
    <t>TOTAL + PIS/PASEP</t>
  </si>
  <si>
    <t>Pasta: área de trabalho &gt; contabilidade &gt;multas arrecadadas e despesas-2021</t>
  </si>
  <si>
    <t>Fonte: Balancete Analítico/Contratos-AFI-SEFAZ 2021</t>
  </si>
  <si>
    <t>Total das Despesas</t>
  </si>
  <si>
    <t>Aplicação da receita com Multas</t>
  </si>
  <si>
    <t>Aplicação de outras receitas</t>
  </si>
  <si>
    <t>Manaus, 02 de janeiro de 2022.</t>
  </si>
  <si>
    <t xml:space="preserve">Elaborado por Kezia Lima de Souza 
</t>
  </si>
  <si>
    <t>Lei Estadual nº 5.371, de 05 de janeiro de 2021.</t>
  </si>
  <si>
    <t>Resolução CONTRAN nº 638/2016.</t>
  </si>
  <si>
    <t xml:space="preserve">Fonte: Relatório de multas arrecadadas - Demonstrativo da Receita de Multas 2021 - Balancetes/AFI - Relatórios PRODAM </t>
  </si>
  <si>
    <t>Base legal: Artigo 320 da Lei nº 9.503/1997 - Código de Trânsito Brasileiro</t>
  </si>
  <si>
    <r>
      <t xml:space="preserve">Do total das despesas com sinalização, engenharia de tráfego, de campo, policiamento, fiscalização, educação de trânsito e contribuições, </t>
    </r>
    <r>
      <rPr>
        <b/>
        <sz val="11"/>
        <color rgb="FF000000"/>
        <rFont val="Calibri"/>
        <family val="2"/>
        <scheme val="minor"/>
      </rPr>
      <t xml:space="preserve">62,58% </t>
    </r>
    <r>
      <rPr>
        <sz val="11"/>
        <color rgb="FF000000"/>
        <rFont val="Calibri"/>
        <family val="2"/>
        <scheme val="minor"/>
      </rPr>
      <t xml:space="preserve">(sessenta e dois virgula cinquenta e oito por cento) foram pagas com recursos arrecadados com Multas de Trânsito e </t>
    </r>
    <r>
      <rPr>
        <b/>
        <sz val="11"/>
        <color rgb="FF000000"/>
        <rFont val="Calibri"/>
        <family val="2"/>
        <scheme val="minor"/>
      </rPr>
      <t xml:space="preserve">37,42% </t>
    </r>
    <r>
      <rPr>
        <sz val="11"/>
        <color rgb="FF000000"/>
        <rFont val="Calibri"/>
        <family val="2"/>
        <scheme val="minor"/>
      </rPr>
      <t>(trinta e sete vírgula e quarenta e dois por cento), foram pagas com outros recursos do DETRAN-AM.</t>
    </r>
  </si>
  <si>
    <t>Local: Doc setor 2021 - Kezia - multas arrecadadas 2021.</t>
  </si>
  <si>
    <t xml:space="preserve">Supervisionado pelo Contador Hérbison da Silva Damasceno </t>
  </si>
  <si>
    <t>Supervisionado pelo contador Hérbison da Silva Damasceno</t>
  </si>
  <si>
    <t>Manaus - AM, 02 de dezembro de 2021.</t>
  </si>
  <si>
    <t>Atualizado 02/01/2022</t>
  </si>
  <si>
    <t>Setor: Gerência de Orçamento</t>
  </si>
</sst>
</file>

<file path=xl/styles.xml><?xml version="1.0" encoding="utf-8"?>
<styleSheet xmlns="http://schemas.openxmlformats.org/spreadsheetml/2006/main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Times"/>
      <family val="1"/>
    </font>
    <font>
      <sz val="9"/>
      <color theme="1"/>
      <name val="Times"/>
      <family val="1"/>
    </font>
    <font>
      <b/>
      <sz val="12"/>
      <color theme="1"/>
      <name val="Times"/>
      <family val="1"/>
    </font>
    <font>
      <sz val="9"/>
      <color rgb="FFFF0000"/>
      <name val="Times"/>
      <family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3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43" fontId="2" fillId="0" borderId="0" xfId="1" applyFont="1"/>
    <xf numFmtId="0" fontId="3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0" fillId="0" borderId="0" xfId="0" applyFill="1"/>
    <xf numFmtId="44" fontId="2" fillId="0" borderId="0" xfId="0" applyNumberFormat="1" applyFont="1"/>
    <xf numFmtId="0" fontId="6" fillId="0" borderId="0" xfId="0" applyFont="1" applyBorder="1" applyAlignment="1"/>
    <xf numFmtId="17" fontId="6" fillId="0" borderId="2" xfId="0" applyNumberFormat="1" applyFont="1" applyBorder="1" applyAlignment="1"/>
    <xf numFmtId="49" fontId="6" fillId="0" borderId="1" xfId="0" applyNumberFormat="1" applyFont="1" applyBorder="1" applyAlignment="1">
      <alignment horizontal="left" vertical="center"/>
    </xf>
    <xf numFmtId="49" fontId="6" fillId="3" borderId="1" xfId="0" applyNumberFormat="1" applyFont="1" applyFill="1" applyBorder="1" applyAlignment="1">
      <alignment horizontal="left" vertical="center"/>
    </xf>
    <xf numFmtId="44" fontId="7" fillId="0" borderId="1" xfId="1" applyNumberFormat="1" applyFont="1" applyBorder="1" applyAlignment="1">
      <alignment horizontal="center" vertical="center"/>
    </xf>
    <xf numFmtId="44" fontId="7" fillId="0" borderId="0" xfId="0" applyNumberFormat="1" applyFont="1"/>
    <xf numFmtId="49" fontId="7" fillId="0" borderId="1" xfId="0" applyNumberFormat="1" applyFont="1" applyFill="1" applyBorder="1" applyAlignment="1">
      <alignment horizontal="left" vertical="center"/>
    </xf>
    <xf numFmtId="49" fontId="7" fillId="3" borderId="1" xfId="0" applyNumberFormat="1" applyFont="1" applyFill="1" applyBorder="1" applyAlignment="1">
      <alignment horizontal="left" vertical="center"/>
    </xf>
    <xf numFmtId="44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/>
    <xf numFmtId="49" fontId="6" fillId="0" borderId="1" xfId="0" applyNumberFormat="1" applyFont="1" applyFill="1" applyBorder="1" applyAlignment="1">
      <alignment horizontal="left" vertical="center"/>
    </xf>
    <xf numFmtId="44" fontId="7" fillId="0" borderId="1" xfId="0" applyNumberFormat="1" applyFont="1" applyFill="1" applyBorder="1" applyAlignment="1">
      <alignment horizontal="center" vertical="center"/>
    </xf>
    <xf numFmtId="44" fontId="7" fillId="0" borderId="1" xfId="0" applyNumberFormat="1" applyFont="1" applyBorder="1"/>
    <xf numFmtId="0" fontId="7" fillId="0" borderId="0" xfId="0" applyFont="1"/>
    <xf numFmtId="49" fontId="7" fillId="0" borderId="1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Border="1"/>
    <xf numFmtId="49" fontId="6" fillId="0" borderId="1" xfId="0" applyNumberFormat="1" applyFont="1" applyFill="1" applyBorder="1" applyAlignment="1">
      <alignment horizontal="left" vertical="center" wrapText="1"/>
    </xf>
    <xf numFmtId="44" fontId="6" fillId="0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/>
    </xf>
    <xf numFmtId="43" fontId="7" fillId="0" borderId="0" xfId="1" applyFont="1"/>
    <xf numFmtId="49" fontId="7" fillId="0" borderId="3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7" fillId="3" borderId="1" xfId="0" applyNumberFormat="1" applyFont="1" applyFill="1" applyBorder="1" applyAlignment="1">
      <alignment horizontal="left" vertical="center" wrapText="1"/>
    </xf>
    <xf numFmtId="49" fontId="6" fillId="0" borderId="7" xfId="0" applyNumberFormat="1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49" fontId="7" fillId="0" borderId="3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 wrapText="1"/>
    </xf>
    <xf numFmtId="44" fontId="7" fillId="0" borderId="3" xfId="1" applyNumberFormat="1" applyFont="1" applyBorder="1" applyAlignment="1">
      <alignment horizontal="center" vertical="center"/>
    </xf>
    <xf numFmtId="44" fontId="7" fillId="0" borderId="4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10" fillId="0" borderId="0" xfId="0" applyFont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/>
    </xf>
    <xf numFmtId="0" fontId="7" fillId="0" borderId="1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/>
    </xf>
    <xf numFmtId="49" fontId="7" fillId="0" borderId="0" xfId="0" applyNumberFormat="1" applyFont="1" applyBorder="1" applyAlignment="1">
      <alignment horizontal="left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44" fontId="7" fillId="0" borderId="4" xfId="1" applyNumberFormat="1" applyFont="1" applyFill="1" applyBorder="1" applyAlignment="1">
      <alignment horizontal="right" vertical="center"/>
    </xf>
    <xf numFmtId="44" fontId="7" fillId="0" borderId="1" xfId="1" applyNumberFormat="1" applyFont="1" applyBorder="1" applyAlignment="1">
      <alignment horizontal="right" vertical="center"/>
    </xf>
    <xf numFmtId="44" fontId="7" fillId="0" borderId="1" xfId="1" applyNumberFormat="1" applyFont="1" applyFill="1" applyBorder="1" applyAlignment="1">
      <alignment horizontal="right" vertical="center"/>
    </xf>
    <xf numFmtId="44" fontId="7" fillId="0" borderId="1" xfId="0" applyNumberFormat="1" applyFont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44" fontId="7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44" fontId="7" fillId="0" borderId="3" xfId="1" applyNumberFormat="1" applyFont="1" applyBorder="1" applyAlignment="1">
      <alignment horizontal="right" vertical="center"/>
    </xf>
    <xf numFmtId="49" fontId="7" fillId="0" borderId="3" xfId="1" applyNumberFormat="1" applyFont="1" applyBorder="1" applyAlignment="1">
      <alignment horizontal="right" vertical="center"/>
    </xf>
    <xf numFmtId="44" fontId="7" fillId="0" borderId="5" xfId="1" applyNumberFormat="1" applyFont="1" applyBorder="1" applyAlignment="1">
      <alignment horizontal="right" vertical="center"/>
    </xf>
    <xf numFmtId="44" fontId="6" fillId="0" borderId="1" xfId="1" applyNumberFormat="1" applyFont="1" applyFill="1" applyBorder="1" applyAlignment="1">
      <alignment horizontal="right" vertical="center"/>
    </xf>
    <xf numFmtId="8" fontId="7" fillId="0" borderId="1" xfId="1" applyNumberFormat="1" applyFont="1" applyFill="1" applyBorder="1" applyAlignment="1">
      <alignment horizontal="right" vertical="center"/>
    </xf>
    <xf numFmtId="44" fontId="7" fillId="0" borderId="1" xfId="0" applyNumberFormat="1" applyFont="1" applyFill="1" applyBorder="1" applyAlignment="1">
      <alignment horizontal="right"/>
    </xf>
    <xf numFmtId="44" fontId="7" fillId="0" borderId="1" xfId="0" applyNumberFormat="1" applyFont="1" applyBorder="1" applyAlignment="1">
      <alignment horizontal="right" vertical="center"/>
    </xf>
    <xf numFmtId="44" fontId="7" fillId="0" borderId="1" xfId="1" applyNumberFormat="1" applyFont="1" applyBorder="1" applyAlignment="1">
      <alignment vertical="center"/>
    </xf>
    <xf numFmtId="44" fontId="12" fillId="0" borderId="0" xfId="2" applyFont="1"/>
    <xf numFmtId="10" fontId="3" fillId="0" borderId="0" xfId="0" applyNumberFormat="1" applyFont="1" applyAlignment="1">
      <alignment horizontal="center"/>
    </xf>
    <xf numFmtId="44" fontId="12" fillId="0" borderId="0" xfId="2" applyFont="1" applyAlignment="1"/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/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0" fontId="15" fillId="0" borderId="0" xfId="0" applyFont="1" applyBorder="1" applyAlignment="1">
      <alignment vertical="justify" wrapText="1"/>
    </xf>
    <xf numFmtId="0" fontId="15" fillId="0" borderId="0" xfId="0" applyFont="1" applyBorder="1" applyAlignment="1">
      <alignment horizontal="left" vertical="justify" wrapText="1"/>
    </xf>
    <xf numFmtId="0" fontId="4" fillId="0" borderId="0" xfId="0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4" fontId="0" fillId="0" borderId="9" xfId="0" applyNumberFormat="1" applyBorder="1"/>
    <xf numFmtId="44" fontId="2" fillId="0" borderId="9" xfId="1" applyNumberFormat="1" applyFont="1" applyBorder="1"/>
    <xf numFmtId="44" fontId="2" fillId="0" borderId="14" xfId="0" applyNumberFormat="1" applyFont="1" applyBorder="1"/>
    <xf numFmtId="0" fontId="16" fillId="4" borderId="10" xfId="0" applyFont="1" applyFill="1" applyBorder="1" applyAlignment="1">
      <alignment horizontal="center"/>
    </xf>
    <xf numFmtId="0" fontId="16" fillId="4" borderId="11" xfId="0" applyFont="1" applyFill="1" applyBorder="1" applyAlignment="1">
      <alignment horizontal="center"/>
    </xf>
    <xf numFmtId="0" fontId="16" fillId="4" borderId="12" xfId="0" applyFont="1" applyFill="1" applyBorder="1" applyAlignment="1">
      <alignment horizontal="center"/>
    </xf>
    <xf numFmtId="0" fontId="15" fillId="0" borderId="0" xfId="0" applyFont="1" applyBorder="1" applyAlignment="1">
      <alignment vertical="justify" wrapText="1"/>
    </xf>
    <xf numFmtId="44" fontId="16" fillId="4" borderId="2" xfId="2" applyFont="1" applyFill="1" applyBorder="1"/>
    <xf numFmtId="10" fontId="16" fillId="4" borderId="2" xfId="0" applyNumberFormat="1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4" fontId="2" fillId="0" borderId="0" xfId="0" applyNumberFormat="1" applyFont="1" applyBorder="1"/>
    <xf numFmtId="44" fontId="2" fillId="0" borderId="0" xfId="1" applyNumberFormat="1" applyFont="1" applyBorder="1"/>
    <xf numFmtId="3" fontId="2" fillId="0" borderId="0" xfId="0" applyNumberFormat="1" applyFont="1" applyBorder="1" applyAlignment="1">
      <alignment horizontal="center" vertical="center"/>
    </xf>
    <xf numFmtId="44" fontId="2" fillId="0" borderId="0" xfId="0" applyNumberFormat="1" applyFont="1" applyFill="1" applyBorder="1"/>
    <xf numFmtId="0" fontId="2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/>
    </xf>
    <xf numFmtId="44" fontId="3" fillId="0" borderId="0" xfId="0" applyNumberFormat="1" applyFont="1" applyBorder="1"/>
    <xf numFmtId="3" fontId="3" fillId="0" borderId="0" xfId="0" applyNumberFormat="1" applyFont="1" applyBorder="1" applyAlignment="1">
      <alignment horizontal="center" vertical="center"/>
    </xf>
    <xf numFmtId="0" fontId="16" fillId="4" borderId="0" xfId="0" applyFont="1" applyFill="1" applyBorder="1" applyAlignment="1">
      <alignment horizontal="center"/>
    </xf>
    <xf numFmtId="49" fontId="3" fillId="5" borderId="15" xfId="0" applyNumberFormat="1" applyFont="1" applyFill="1" applyBorder="1" applyAlignment="1">
      <alignment horizontal="center"/>
    </xf>
    <xf numFmtId="43" fontId="3" fillId="5" borderId="16" xfId="1" applyFont="1" applyFill="1" applyBorder="1"/>
    <xf numFmtId="44" fontId="3" fillId="5" borderId="17" xfId="0" applyNumberFormat="1" applyFont="1" applyFill="1" applyBorder="1"/>
    <xf numFmtId="0" fontId="2" fillId="0" borderId="0" xfId="0" applyFont="1" applyAlignment="1">
      <alignment horizontal="left" vertical="center"/>
    </xf>
    <xf numFmtId="0" fontId="0" fillId="0" borderId="0" xfId="0" applyFont="1" applyBorder="1"/>
    <xf numFmtId="0" fontId="0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Border="1" applyAlignment="1">
      <alignment vertical="justify" wrapText="1"/>
    </xf>
    <xf numFmtId="49" fontId="2" fillId="0" borderId="0" xfId="0" applyNumberFormat="1" applyFont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17" fontId="6" fillId="0" borderId="2" xfId="0" applyNumberFormat="1" applyFont="1" applyBorder="1" applyAlignment="1">
      <alignment horizontal="left"/>
    </xf>
    <xf numFmtId="44" fontId="7" fillId="0" borderId="1" xfId="0" applyNumberFormat="1" applyFont="1" applyFill="1" applyBorder="1" applyAlignment="1">
      <alignment horizontal="left"/>
    </xf>
    <xf numFmtId="49" fontId="5" fillId="0" borderId="0" xfId="0" applyNumberFormat="1" applyFont="1" applyAlignment="1">
      <alignment horizontal="left" vertical="center"/>
    </xf>
    <xf numFmtId="0" fontId="15" fillId="0" borderId="0" xfId="0" applyFont="1" applyBorder="1" applyAlignment="1">
      <alignment horizontal="left" vertical="justify" wrapText="1"/>
    </xf>
    <xf numFmtId="43" fontId="2" fillId="0" borderId="0" xfId="1" applyFont="1" applyBorder="1" applyAlignment="1">
      <alignment horizontal="center"/>
    </xf>
    <xf numFmtId="49" fontId="5" fillId="0" borderId="0" xfId="0" applyNumberFormat="1" applyFont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justify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horizontal="left" vertical="center" wrapText="1"/>
    </xf>
    <xf numFmtId="44" fontId="7" fillId="0" borderId="3" xfId="0" applyNumberFormat="1" applyFont="1" applyFill="1" applyBorder="1" applyAlignment="1">
      <alignment horizontal="right" vertical="center"/>
    </xf>
    <xf numFmtId="44" fontId="7" fillId="0" borderId="5" xfId="0" applyNumberFormat="1" applyFont="1" applyFill="1" applyBorder="1" applyAlignment="1">
      <alignment horizontal="right" vertical="center"/>
    </xf>
    <xf numFmtId="44" fontId="7" fillId="0" borderId="3" xfId="1" applyNumberFormat="1" applyFont="1" applyFill="1" applyBorder="1" applyAlignment="1">
      <alignment horizontal="right" vertical="center"/>
    </xf>
    <xf numFmtId="44" fontId="7" fillId="0" borderId="5" xfId="1" applyNumberFormat="1" applyFont="1" applyFill="1" applyBorder="1" applyAlignment="1">
      <alignment horizontal="right" vertical="center"/>
    </xf>
    <xf numFmtId="44" fontId="7" fillId="0" borderId="3" xfId="0" applyNumberFormat="1" applyFont="1" applyBorder="1" applyAlignment="1">
      <alignment horizontal="right" vertical="center"/>
    </xf>
    <xf numFmtId="44" fontId="7" fillId="0" borderId="5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44" fontId="7" fillId="0" borderId="3" xfId="1" applyNumberFormat="1" applyFont="1" applyBorder="1" applyAlignment="1">
      <alignment horizontal="right" vertical="center"/>
    </xf>
    <xf numFmtId="44" fontId="7" fillId="0" borderId="5" xfId="1" applyNumberFormat="1" applyFont="1" applyBorder="1" applyAlignment="1">
      <alignment horizontal="right" vertical="center"/>
    </xf>
    <xf numFmtId="44" fontId="7" fillId="0" borderId="3" xfId="1" applyNumberFormat="1" applyFont="1" applyBorder="1" applyAlignment="1">
      <alignment horizontal="center" vertical="center"/>
    </xf>
    <xf numFmtId="44" fontId="7" fillId="0" borderId="5" xfId="1" applyNumberFormat="1" applyFont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right" vertical="center" wrapText="1"/>
    </xf>
    <xf numFmtId="49" fontId="7" fillId="0" borderId="4" xfId="0" applyNumberFormat="1" applyFont="1" applyFill="1" applyBorder="1" applyAlignment="1">
      <alignment horizontal="right" vertical="center" wrapText="1"/>
    </xf>
    <xf numFmtId="44" fontId="7" fillId="0" borderId="3" xfId="1" applyNumberFormat="1" applyFont="1" applyFill="1" applyBorder="1" applyAlignment="1">
      <alignment horizontal="center" vertical="center"/>
    </xf>
    <xf numFmtId="44" fontId="7" fillId="0" borderId="5" xfId="1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vertical="center" wrapText="1"/>
    </xf>
    <xf numFmtId="49" fontId="7" fillId="3" borderId="5" xfId="0" applyNumberFormat="1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horizontal="right" vertical="center" wrapText="1"/>
    </xf>
    <xf numFmtId="49" fontId="7" fillId="0" borderId="3" xfId="1" applyNumberFormat="1" applyFont="1" applyBorder="1" applyAlignment="1">
      <alignment horizontal="right" vertical="center"/>
    </xf>
    <xf numFmtId="49" fontId="7" fillId="0" borderId="5" xfId="1" applyNumberFormat="1" applyFont="1" applyBorder="1" applyAlignment="1">
      <alignment horizontal="right" vertical="center"/>
    </xf>
    <xf numFmtId="0" fontId="7" fillId="0" borderId="3" xfId="0" applyNumberFormat="1" applyFont="1" applyFill="1" applyBorder="1" applyAlignment="1">
      <alignment horizontal="left"/>
    </xf>
    <xf numFmtId="0" fontId="7" fillId="0" borderId="4" xfId="0" applyNumberFormat="1" applyFont="1" applyFill="1" applyBorder="1" applyAlignment="1">
      <alignment horizontal="left"/>
    </xf>
    <xf numFmtId="49" fontId="7" fillId="0" borderId="4" xfId="0" applyNumberFormat="1" applyFont="1" applyFill="1" applyBorder="1" applyAlignment="1">
      <alignment vertical="center" wrapText="1"/>
    </xf>
    <xf numFmtId="44" fontId="7" fillId="0" borderId="3" xfId="2" applyFont="1" applyBorder="1" applyAlignment="1">
      <alignment horizontal="right" vertical="center"/>
    </xf>
    <xf numFmtId="44" fontId="7" fillId="0" borderId="5" xfId="2" applyFont="1" applyBorder="1" applyAlignment="1">
      <alignment horizontal="right" vertical="center"/>
    </xf>
    <xf numFmtId="0" fontId="0" fillId="0" borderId="3" xfId="0" applyBorder="1" applyAlignment="1">
      <alignment horizontal="right"/>
    </xf>
    <xf numFmtId="0" fontId="0" fillId="0" borderId="5" xfId="0" applyBorder="1" applyAlignment="1">
      <alignment horizontal="right"/>
    </xf>
    <xf numFmtId="44" fontId="7" fillId="0" borderId="4" xfId="1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 wrapText="1"/>
    </xf>
    <xf numFmtId="44" fontId="7" fillId="0" borderId="3" xfId="0" applyNumberFormat="1" applyFont="1" applyFill="1" applyBorder="1" applyAlignment="1">
      <alignment horizontal="center"/>
    </xf>
    <xf numFmtId="44" fontId="7" fillId="0" borderId="5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left"/>
    </xf>
    <xf numFmtId="0" fontId="15" fillId="0" borderId="0" xfId="0" applyFont="1" applyBorder="1" applyAlignment="1">
      <alignment horizontal="left" vertical="center" wrapText="1"/>
    </xf>
    <xf numFmtId="49" fontId="16" fillId="4" borderId="2" xfId="0" applyNumberFormat="1" applyFont="1" applyFill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3" fillId="0" borderId="1" xfId="0" applyFont="1" applyBorder="1" applyAlignment="1">
      <alignment horizontal="justify" vertical="justify" wrapText="1"/>
    </xf>
    <xf numFmtId="0" fontId="5" fillId="0" borderId="8" xfId="0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</cellXfs>
  <cellStyles count="3">
    <cellStyle name="Moeda" xfId="2" builtinId="4"/>
    <cellStyle name="Normal" xfId="0" builtinId="0"/>
    <cellStyle name="Separador de milhares" xfId="1" builtinId="3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4" formatCode="_-&quot;R$&quot;\ * #,##0.00_-;\-&quot;R$&quot;\ * #,##0.00_-;_-&quot;R$&quot;\ * &quot;-&quot;??_-;_-@_-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4" formatCode="_-&quot;R$&quot;\ * #,##0.00_-;\-&quot;R$&quot;\ * #,##0.00_-;_-&quot;R$&quot;\ * &quot;-&quot;??_-;_-@_-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numFmt numFmtId="34" formatCode="_-&quot;R$&quot;\ * #,##0.00_-;\-&quot;R$&quot;\ * #,##0.00_-;_-&quot;R$&quot;\ * &quot;-&quot;??_-;_-@_-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alignment horizontal="center" vertical="bottom" textRotation="0" wrapText="0" indent="0" relativeIndent="0" justifyLastLine="0" shrinkToFit="0" mergeCell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>
        <top style="thin">
          <color theme="0"/>
        </top>
        <vertical/>
        <horizontal/>
      </border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bottom style="thin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4" formatCode="_-&quot;R$&quot;\ * #,##0.00_-;\-&quot;R$&quot;\ * #,##0.00_-;_-&quot;R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4" formatCode="_-&quot;R$&quot;\ * #,##0.00_-;\-&quot;R$&quot;\ * #,##0.00_-;_-&quot;R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4" name="Tabela4" displayName="Tabela4" ref="B4:E17" totalsRowShown="0" headerRowDxfId="11">
  <autoFilter ref="B4:E17"/>
  <tableColumns count="4">
    <tableColumn id="1" name="Mês/Ano" dataDxfId="10"/>
    <tableColumn id="2" name="Arrecadação R$" dataDxfId="9" dataCellStyle="Separador de milhares"/>
    <tableColumn id="3" name="Valor Acumulado R$" dataDxfId="8" dataCellStyle="Separador de milhares"/>
    <tableColumn id="4" name="Qte.de Multas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" name="Tabela1" displayName="Tabela1" ref="B4:E17" totalsRowShown="0" headerRowDxfId="7" headerRowBorderDxfId="6" tableBorderDxfId="5" totalsRowBorderDxfId="4">
  <autoFilter ref="B4:E17"/>
  <tableColumns count="4">
    <tableColumn id="1" name="Mês/Ano" dataDxfId="3"/>
    <tableColumn id="2" name="Arrecadação R$" dataDxfId="2"/>
    <tableColumn id="3" name="Despesa R$" dataDxfId="1" dataCellStyle="Separador de milhares"/>
    <tableColumn id="4" name="ARRECADAÇÃO - DESPESAS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view="pageLayout" topLeftCell="A13" zoomScaleNormal="100" workbookViewId="0">
      <selection activeCell="C29" sqref="C29"/>
    </sheetView>
  </sheetViews>
  <sheetFormatPr defaultRowHeight="15"/>
  <cols>
    <col min="2" max="2" width="15.28515625" customWidth="1"/>
    <col min="3" max="3" width="21.42578125" customWidth="1"/>
    <col min="4" max="4" width="23.28515625" customWidth="1"/>
    <col min="5" max="5" width="17.42578125" customWidth="1"/>
    <col min="6" max="6" width="9.85546875" customWidth="1"/>
  </cols>
  <sheetData>
    <row r="1" spans="1:6" ht="18.75">
      <c r="A1" s="2"/>
      <c r="B1" s="132" t="s">
        <v>0</v>
      </c>
      <c r="C1" s="132"/>
      <c r="D1" s="132"/>
      <c r="E1" s="132"/>
      <c r="F1" s="2"/>
    </row>
    <row r="2" spans="1:6" ht="18.75">
      <c r="A2" s="2"/>
      <c r="B2" s="132" t="s">
        <v>108</v>
      </c>
      <c r="C2" s="132"/>
      <c r="D2" s="132"/>
      <c r="E2" s="132"/>
      <c r="F2" s="2"/>
    </row>
    <row r="3" spans="1:6" ht="18" customHeight="1">
      <c r="A3" s="134"/>
      <c r="B3" s="134"/>
      <c r="C3" s="134"/>
      <c r="D3" s="134"/>
      <c r="E3" s="134"/>
      <c r="F3" s="134"/>
    </row>
    <row r="4" spans="1:6" ht="15.75">
      <c r="A4" s="2"/>
      <c r="B4" s="113" t="s">
        <v>1</v>
      </c>
      <c r="C4" s="113" t="s">
        <v>2</v>
      </c>
      <c r="D4" s="113" t="s">
        <v>3</v>
      </c>
      <c r="E4" s="113" t="s">
        <v>4</v>
      </c>
      <c r="F4" s="3"/>
    </row>
    <row r="5" spans="1:6" ht="15.75">
      <c r="A5" s="2"/>
      <c r="B5" s="104" t="s">
        <v>5</v>
      </c>
      <c r="C5" s="105">
        <v>389871.37</v>
      </c>
      <c r="D5" s="106">
        <f>C5</f>
        <v>389871.37</v>
      </c>
      <c r="E5" s="107">
        <v>973</v>
      </c>
      <c r="F5" s="3"/>
    </row>
    <row r="6" spans="1:6" ht="15.75">
      <c r="A6" s="2"/>
      <c r="B6" s="104" t="s">
        <v>6</v>
      </c>
      <c r="C6" s="105">
        <v>523793.25</v>
      </c>
      <c r="D6" s="106">
        <f>D5+C6</f>
        <v>913664.62</v>
      </c>
      <c r="E6" s="107">
        <v>777</v>
      </c>
      <c r="F6" s="3"/>
    </row>
    <row r="7" spans="1:6" ht="15.75">
      <c r="A7" s="2"/>
      <c r="B7" s="104" t="s">
        <v>7</v>
      </c>
      <c r="C7" s="105">
        <v>935651.89</v>
      </c>
      <c r="D7" s="106">
        <f>D6+C7</f>
        <v>1849316.51</v>
      </c>
      <c r="E7" s="107">
        <v>1742</v>
      </c>
      <c r="F7" s="3"/>
    </row>
    <row r="8" spans="1:6" ht="15.75">
      <c r="A8" s="2"/>
      <c r="B8" s="104" t="s">
        <v>8</v>
      </c>
      <c r="C8" s="105">
        <v>643793.81999999995</v>
      </c>
      <c r="D8" s="106">
        <f t="shared" ref="D8:D16" si="0">D7+C8</f>
        <v>2493110.33</v>
      </c>
      <c r="E8" s="107">
        <v>2247</v>
      </c>
      <c r="F8" s="3"/>
    </row>
    <row r="9" spans="1:6" ht="15.75">
      <c r="A9" s="2"/>
      <c r="B9" s="104" t="s">
        <v>9</v>
      </c>
      <c r="C9" s="105">
        <v>791576.92</v>
      </c>
      <c r="D9" s="106">
        <f t="shared" si="0"/>
        <v>3284687.25</v>
      </c>
      <c r="E9" s="107">
        <v>2398</v>
      </c>
      <c r="F9" s="3"/>
    </row>
    <row r="10" spans="1:6" ht="15.75">
      <c r="A10" s="1"/>
      <c r="B10" s="104" t="s">
        <v>10</v>
      </c>
      <c r="C10" s="105">
        <v>985655.05</v>
      </c>
      <c r="D10" s="106">
        <f t="shared" si="0"/>
        <v>4270342.3</v>
      </c>
      <c r="E10" s="107">
        <v>2062</v>
      </c>
      <c r="F10" s="3"/>
    </row>
    <row r="11" spans="1:6" ht="15.75">
      <c r="A11" s="1"/>
      <c r="B11" s="104" t="s">
        <v>11</v>
      </c>
      <c r="C11" s="108">
        <v>1304538.3899999999</v>
      </c>
      <c r="D11" s="106">
        <f t="shared" si="0"/>
        <v>5574880.6899999995</v>
      </c>
      <c r="E11" s="107">
        <v>1697</v>
      </c>
      <c r="F11" s="3"/>
    </row>
    <row r="12" spans="1:6" ht="15.75">
      <c r="A12" s="1"/>
      <c r="B12" s="104" t="s">
        <v>12</v>
      </c>
      <c r="C12" s="105">
        <v>1634168.08</v>
      </c>
      <c r="D12" s="106">
        <f t="shared" si="0"/>
        <v>7209048.7699999996</v>
      </c>
      <c r="E12" s="107">
        <v>1375</v>
      </c>
      <c r="F12" s="3"/>
    </row>
    <row r="13" spans="1:6" ht="15.75">
      <c r="A13" s="1"/>
      <c r="B13" s="104" t="s">
        <v>13</v>
      </c>
      <c r="C13" s="106">
        <v>1604409.22</v>
      </c>
      <c r="D13" s="106">
        <f t="shared" si="0"/>
        <v>8813457.9900000002</v>
      </c>
      <c r="E13" s="107">
        <v>1183</v>
      </c>
      <c r="F13" s="3"/>
    </row>
    <row r="14" spans="1:6" ht="15.75">
      <c r="A14" s="1"/>
      <c r="B14" s="104" t="s">
        <v>14</v>
      </c>
      <c r="C14" s="106">
        <v>1360095.29</v>
      </c>
      <c r="D14" s="106">
        <f t="shared" si="0"/>
        <v>10173553.280000001</v>
      </c>
      <c r="E14" s="107">
        <v>1207</v>
      </c>
      <c r="F14" s="3"/>
    </row>
    <row r="15" spans="1:6" ht="15.75">
      <c r="A15" s="1"/>
      <c r="B15" s="104" t="s">
        <v>15</v>
      </c>
      <c r="C15" s="106">
        <v>1569667.37</v>
      </c>
      <c r="D15" s="106">
        <f t="shared" si="0"/>
        <v>11743220.650000002</v>
      </c>
      <c r="E15" s="109">
        <v>893</v>
      </c>
      <c r="F15" s="3"/>
    </row>
    <row r="16" spans="1:6" ht="15.75">
      <c r="A16" s="1"/>
      <c r="B16" s="104" t="s">
        <v>16</v>
      </c>
      <c r="C16" s="106">
        <v>1515412.24</v>
      </c>
      <c r="D16" s="106">
        <f t="shared" si="0"/>
        <v>13258632.890000002</v>
      </c>
      <c r="E16" s="109">
        <v>799</v>
      </c>
      <c r="F16" s="3"/>
    </row>
    <row r="17" spans="1:6" ht="15.75">
      <c r="A17" s="1"/>
      <c r="B17" s="110" t="s">
        <v>17</v>
      </c>
      <c r="C17" s="111">
        <f>SUM(C5:C16)</f>
        <v>13258632.890000002</v>
      </c>
      <c r="D17" s="111">
        <f>D16</f>
        <v>13258632.890000002</v>
      </c>
      <c r="E17" s="112">
        <f>SUM(E5:E16)</f>
        <v>17353</v>
      </c>
      <c r="F17" s="3"/>
    </row>
    <row r="18" spans="1:6">
      <c r="A18" s="119"/>
      <c r="B18" s="136" t="s">
        <v>121</v>
      </c>
      <c r="C18" s="136"/>
      <c r="D18" s="136"/>
      <c r="E18" s="136"/>
      <c r="F18" s="1"/>
    </row>
    <row r="19" spans="1:6">
      <c r="A19" s="119"/>
      <c r="B19" s="86" t="s">
        <v>122</v>
      </c>
      <c r="C19" s="86"/>
      <c r="D19" s="86"/>
      <c r="E19" s="86"/>
      <c r="F19" s="1"/>
    </row>
    <row r="20" spans="1:6">
      <c r="A20" s="119"/>
      <c r="B20" s="86" t="s">
        <v>120</v>
      </c>
      <c r="C20" s="86"/>
      <c r="D20" s="86"/>
      <c r="E20" s="87"/>
      <c r="F20" s="2"/>
    </row>
    <row r="21" spans="1:6">
      <c r="A21" s="119"/>
      <c r="B21" s="137" t="s">
        <v>119</v>
      </c>
      <c r="C21" s="137"/>
      <c r="D21" s="137"/>
      <c r="E21" s="137"/>
      <c r="F21" s="2"/>
    </row>
    <row r="22" spans="1:6">
      <c r="A22" s="119"/>
      <c r="B22" s="86" t="s">
        <v>124</v>
      </c>
      <c r="C22" s="129"/>
      <c r="D22" s="129"/>
      <c r="E22" s="129"/>
      <c r="F22" s="2"/>
    </row>
    <row r="23" spans="1:6" ht="15.75">
      <c r="A23" s="119"/>
      <c r="C23" s="7"/>
      <c r="D23" s="7"/>
      <c r="E23" s="3"/>
      <c r="F23" s="2"/>
    </row>
    <row r="24" spans="1:6" ht="15.75">
      <c r="A24" s="119"/>
      <c r="C24" s="5"/>
      <c r="D24" s="5"/>
      <c r="E24" s="3"/>
      <c r="F24" s="2"/>
    </row>
    <row r="25" spans="1:6" ht="15.75">
      <c r="A25" s="119"/>
      <c r="B25" s="117" t="s">
        <v>117</v>
      </c>
      <c r="C25" s="117"/>
      <c r="D25" s="5"/>
      <c r="E25" s="3"/>
      <c r="F25" s="2"/>
    </row>
    <row r="26" spans="1:6" ht="15.75">
      <c r="A26" s="119"/>
      <c r="B26" s="121"/>
      <c r="C26" s="121"/>
      <c r="D26" s="5"/>
      <c r="E26" s="3"/>
      <c r="F26" s="1"/>
    </row>
    <row r="27" spans="1:6" ht="15.75">
      <c r="A27" s="119"/>
      <c r="B27" s="121"/>
      <c r="C27" s="121"/>
      <c r="D27" s="5"/>
      <c r="E27" s="3"/>
      <c r="F27" s="1"/>
    </row>
    <row r="28" spans="1:6" ht="15.75">
      <c r="A28" s="119"/>
      <c r="B28" s="131" t="s">
        <v>118</v>
      </c>
      <c r="C28" s="131"/>
      <c r="D28" s="5"/>
      <c r="E28" s="3"/>
      <c r="F28" s="1"/>
    </row>
    <row r="29" spans="1:6" ht="15.75">
      <c r="A29" s="119"/>
      <c r="B29" s="128" t="s">
        <v>126</v>
      </c>
      <c r="C29" s="128"/>
      <c r="D29" s="120"/>
      <c r="E29" s="3"/>
      <c r="F29" s="1"/>
    </row>
    <row r="30" spans="1:6" ht="15.6" customHeight="1">
      <c r="A30" s="119"/>
      <c r="B30" s="87" t="s">
        <v>129</v>
      </c>
      <c r="C30" s="87"/>
      <c r="E30" s="88"/>
      <c r="F30" s="1"/>
    </row>
    <row r="31" spans="1:6" ht="15.75">
      <c r="A31" s="119"/>
      <c r="D31" s="123"/>
      <c r="E31" s="123"/>
      <c r="F31" s="1"/>
    </row>
    <row r="32" spans="1:6" ht="15.75">
      <c r="A32" s="119"/>
      <c r="B32" s="135"/>
      <c r="C32" s="135"/>
      <c r="D32" s="133"/>
      <c r="E32" s="133"/>
      <c r="F32" s="1"/>
    </row>
    <row r="33" spans="1:6" ht="15.75">
      <c r="A33" s="119"/>
      <c r="B33" s="133"/>
      <c r="C33" s="133"/>
      <c r="D33" s="5"/>
      <c r="E33" s="3"/>
      <c r="F33" s="1"/>
    </row>
    <row r="34" spans="1:6" ht="15.75">
      <c r="A34" s="119"/>
      <c r="B34" s="4"/>
      <c r="C34" s="5"/>
      <c r="D34" s="5"/>
      <c r="E34" s="3"/>
      <c r="F34" s="1"/>
    </row>
    <row r="35" spans="1:6" ht="15.75">
      <c r="A35" s="119"/>
      <c r="B35" s="4"/>
      <c r="C35" s="130"/>
      <c r="D35" s="130"/>
      <c r="E35" s="3"/>
      <c r="F35" s="1"/>
    </row>
    <row r="36" spans="1:6" ht="15.75">
      <c r="A36" s="119"/>
      <c r="B36" s="89"/>
      <c r="E36" s="119"/>
    </row>
    <row r="37" spans="1:6" ht="15.75">
      <c r="A37" s="119"/>
      <c r="B37" s="89"/>
      <c r="E37" s="119"/>
    </row>
    <row r="38" spans="1:6">
      <c r="A38" s="119"/>
      <c r="B38" s="90"/>
      <c r="E38" s="119"/>
    </row>
    <row r="39" spans="1:6">
      <c r="A39" s="119"/>
      <c r="B39" s="119"/>
      <c r="C39" s="119"/>
      <c r="D39" s="119"/>
      <c r="E39" s="119"/>
    </row>
    <row r="40" spans="1:6">
      <c r="A40" s="119"/>
      <c r="C40" s="119"/>
      <c r="D40" s="119"/>
      <c r="E40" s="119"/>
    </row>
  </sheetData>
  <mergeCells count="10">
    <mergeCell ref="C35:D35"/>
    <mergeCell ref="B28:C28"/>
    <mergeCell ref="B1:E1"/>
    <mergeCell ref="D32:E32"/>
    <mergeCell ref="A3:F3"/>
    <mergeCell ref="B2:E2"/>
    <mergeCell ref="B32:C32"/>
    <mergeCell ref="B33:C33"/>
    <mergeCell ref="B18:E18"/>
    <mergeCell ref="B21:E21"/>
  </mergeCells>
  <pageMargins left="0.511811024" right="0.56208333333333338" top="1.6308333333333334" bottom="1.4012500000000001" header="0.31496062000000002" footer="0.31496062000000002"/>
  <pageSetup paperSize="9" scale="95" orientation="portrait" r:id="rId1"/>
  <headerFooter>
    <oddHeader>&amp;C&amp;G</oddHeader>
    <oddFooter>&amp;C&amp;G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W57"/>
  <sheetViews>
    <sheetView view="pageLayout" topLeftCell="A13" zoomScaleNormal="55" workbookViewId="0">
      <selection activeCell="J16" sqref="J16"/>
    </sheetView>
  </sheetViews>
  <sheetFormatPr defaultRowHeight="15"/>
  <cols>
    <col min="1" max="1" width="43.85546875" style="43" customWidth="1"/>
    <col min="2" max="2" width="24" style="39" bestFit="1" customWidth="1"/>
    <col min="3" max="3" width="9.85546875" bestFit="1" customWidth="1"/>
    <col min="4" max="4" width="18.85546875" bestFit="1" customWidth="1"/>
    <col min="5" max="5" width="19.140625" bestFit="1" customWidth="1"/>
    <col min="6" max="6" width="19.42578125" bestFit="1" customWidth="1"/>
    <col min="7" max="7" width="19.140625" bestFit="1" customWidth="1"/>
    <col min="8" max="8" width="18.85546875" bestFit="1" customWidth="1"/>
    <col min="9" max="9" width="19.140625" style="2" bestFit="1" customWidth="1"/>
    <col min="10" max="10" width="49.5703125" style="39" customWidth="1"/>
    <col min="11" max="11" width="21.28515625" style="2" customWidth="1"/>
    <col min="12" max="12" width="30.5703125" customWidth="1"/>
    <col min="13" max="13" width="23.28515625" bestFit="1" customWidth="1"/>
    <col min="14" max="15" width="18.85546875" bestFit="1" customWidth="1"/>
    <col min="16" max="16" width="18.42578125" bestFit="1" customWidth="1"/>
    <col min="17" max="17" width="18.85546875" bestFit="1" customWidth="1"/>
    <col min="18" max="18" width="19.28515625" customWidth="1"/>
    <col min="19" max="19" width="19.85546875" customWidth="1"/>
    <col min="20" max="20" width="19.42578125" bestFit="1" customWidth="1"/>
    <col min="21" max="21" width="19.5703125" style="2" bestFit="1" customWidth="1"/>
    <col min="22" max="22" width="41.7109375" style="39" customWidth="1"/>
    <col min="23" max="23" width="18.140625" bestFit="1" customWidth="1"/>
  </cols>
  <sheetData>
    <row r="1" spans="1:23" ht="20.25" customHeight="1">
      <c r="A1" s="146" t="s">
        <v>20</v>
      </c>
      <c r="B1" s="146"/>
      <c r="C1" s="146"/>
      <c r="D1" s="146"/>
      <c r="E1" s="146"/>
      <c r="F1" s="146"/>
      <c r="G1" s="10" t="s">
        <v>108</v>
      </c>
      <c r="H1" s="11"/>
      <c r="I1" s="11"/>
      <c r="J1" s="126"/>
      <c r="K1" s="11"/>
      <c r="L1" s="11"/>
      <c r="M1" s="11"/>
      <c r="N1" s="11"/>
      <c r="O1" s="11"/>
      <c r="P1" s="11"/>
      <c r="Q1" s="11"/>
      <c r="R1" s="11"/>
      <c r="S1" s="11"/>
    </row>
    <row r="2" spans="1:23" s="35" customFormat="1" ht="45">
      <c r="A2" s="34" t="s">
        <v>21</v>
      </c>
      <c r="B2" s="34" t="s">
        <v>22</v>
      </c>
      <c r="C2" s="34" t="s">
        <v>23</v>
      </c>
      <c r="D2" s="34" t="s">
        <v>24</v>
      </c>
      <c r="E2" s="34" t="s">
        <v>25</v>
      </c>
      <c r="F2" s="34" t="s">
        <v>26</v>
      </c>
      <c r="G2" s="34" t="s">
        <v>27</v>
      </c>
      <c r="H2" s="34" t="s">
        <v>28</v>
      </c>
      <c r="I2" s="34" t="s">
        <v>17</v>
      </c>
      <c r="J2" s="34" t="s">
        <v>35</v>
      </c>
      <c r="K2" s="33" t="s">
        <v>36</v>
      </c>
      <c r="L2" s="34" t="s">
        <v>21</v>
      </c>
      <c r="M2" s="34" t="s">
        <v>22</v>
      </c>
      <c r="N2" s="34" t="s">
        <v>29</v>
      </c>
      <c r="O2" s="34" t="s">
        <v>30</v>
      </c>
      <c r="P2" s="34" t="s">
        <v>31</v>
      </c>
      <c r="Q2" s="34" t="s">
        <v>32</v>
      </c>
      <c r="R2" s="34" t="s">
        <v>33</v>
      </c>
      <c r="S2" s="34" t="s">
        <v>34</v>
      </c>
      <c r="T2" s="34" t="s">
        <v>17</v>
      </c>
      <c r="U2" s="34" t="s">
        <v>110</v>
      </c>
      <c r="V2" s="34" t="s">
        <v>35</v>
      </c>
      <c r="W2" s="33" t="s">
        <v>36</v>
      </c>
    </row>
    <row r="3" spans="1:23">
      <c r="A3" s="12" t="s">
        <v>37</v>
      </c>
      <c r="B3" s="13"/>
      <c r="C3" s="14"/>
      <c r="D3" s="14"/>
      <c r="E3" s="15"/>
      <c r="F3" s="14"/>
      <c r="G3" s="14"/>
      <c r="H3" s="14"/>
      <c r="I3" s="14">
        <f>SUM(C3:H3)</f>
        <v>0</v>
      </c>
      <c r="J3" s="55"/>
      <c r="K3" s="49" t="s">
        <v>38</v>
      </c>
      <c r="L3" s="12" t="s">
        <v>37</v>
      </c>
      <c r="M3" s="64"/>
      <c r="N3" s="14"/>
      <c r="O3" s="14"/>
      <c r="P3" s="14"/>
      <c r="Q3" s="14"/>
      <c r="R3" s="14"/>
      <c r="S3" s="14"/>
      <c r="T3" s="14">
        <f>SUM(N3:S3)</f>
        <v>0</v>
      </c>
      <c r="U3" s="14">
        <f t="shared" ref="U3:U21" si="0">SUM(I3,T3)</f>
        <v>0</v>
      </c>
      <c r="V3" s="55"/>
      <c r="W3" s="49" t="s">
        <v>38</v>
      </c>
    </row>
    <row r="4" spans="1:23">
      <c r="A4" s="16" t="s">
        <v>39</v>
      </c>
      <c r="B4" s="17"/>
      <c r="C4" s="18"/>
      <c r="D4" s="18"/>
      <c r="E4" s="14"/>
      <c r="F4" s="18"/>
      <c r="G4" s="18"/>
      <c r="H4" s="18"/>
      <c r="I4" s="14">
        <f t="shared" ref="I4:I8" si="1">SUM(C4:H4)</f>
        <v>0</v>
      </c>
      <c r="J4" s="56"/>
      <c r="K4" s="50" t="s">
        <v>40</v>
      </c>
      <c r="L4" s="16" t="s">
        <v>39</v>
      </c>
      <c r="M4" s="65"/>
      <c r="N4" s="18"/>
      <c r="O4" s="18"/>
      <c r="P4" s="18"/>
      <c r="Q4" s="18"/>
      <c r="R4" s="18"/>
      <c r="S4" s="18"/>
      <c r="T4" s="14">
        <f>SUM(C4:S4)</f>
        <v>0</v>
      </c>
      <c r="U4" s="14">
        <f t="shared" si="0"/>
        <v>0</v>
      </c>
      <c r="V4" s="56"/>
      <c r="W4" s="50" t="s">
        <v>40</v>
      </c>
    </row>
    <row r="5" spans="1:23">
      <c r="A5" s="16" t="s">
        <v>41</v>
      </c>
      <c r="B5" s="45"/>
      <c r="C5" s="18"/>
      <c r="D5" s="18"/>
      <c r="E5" s="18"/>
      <c r="F5" s="18"/>
      <c r="G5" s="18"/>
      <c r="H5" s="18"/>
      <c r="I5" s="14">
        <f t="shared" si="1"/>
        <v>0</v>
      </c>
      <c r="J5" s="56" t="s">
        <v>96</v>
      </c>
      <c r="K5" s="50" t="s">
        <v>42</v>
      </c>
      <c r="L5" s="16" t="s">
        <v>41</v>
      </c>
      <c r="M5" s="66"/>
      <c r="N5" s="18"/>
      <c r="O5" s="18"/>
      <c r="P5" s="18"/>
      <c r="Q5" s="18"/>
      <c r="R5" s="18"/>
      <c r="S5" s="18"/>
      <c r="T5" s="14">
        <f>SUM(C5:S5)</f>
        <v>0</v>
      </c>
      <c r="U5" s="14">
        <f t="shared" si="0"/>
        <v>0</v>
      </c>
      <c r="V5" s="56" t="s">
        <v>96</v>
      </c>
      <c r="W5" s="50" t="s">
        <v>42</v>
      </c>
    </row>
    <row r="6" spans="1:23">
      <c r="A6" s="20" t="s">
        <v>43</v>
      </c>
      <c r="B6" s="20"/>
      <c r="C6" s="18"/>
      <c r="D6" s="18"/>
      <c r="E6" s="18"/>
      <c r="F6" s="18"/>
      <c r="G6" s="18"/>
      <c r="H6" s="18"/>
      <c r="I6" s="14">
        <f t="shared" si="1"/>
        <v>0</v>
      </c>
      <c r="J6" s="56"/>
      <c r="K6" s="50" t="s">
        <v>44</v>
      </c>
      <c r="L6" s="20" t="s">
        <v>43</v>
      </c>
      <c r="M6" s="67"/>
      <c r="N6" s="18"/>
      <c r="O6" s="18"/>
      <c r="P6" s="18"/>
      <c r="Q6" s="18"/>
      <c r="R6" s="18"/>
      <c r="S6" s="18"/>
      <c r="T6" s="14">
        <f>SUM(C6:S6)</f>
        <v>0</v>
      </c>
      <c r="U6" s="14">
        <f t="shared" si="0"/>
        <v>0</v>
      </c>
      <c r="V6" s="56"/>
      <c r="W6" s="50" t="s">
        <v>44</v>
      </c>
    </row>
    <row r="7" spans="1:23">
      <c r="A7" s="16" t="s">
        <v>45</v>
      </c>
      <c r="B7" s="16"/>
      <c r="C7" s="18"/>
      <c r="D7" s="18"/>
      <c r="E7" s="18"/>
      <c r="F7" s="18"/>
      <c r="G7" s="18"/>
      <c r="H7" s="18"/>
      <c r="I7" s="14">
        <f t="shared" si="1"/>
        <v>0</v>
      </c>
      <c r="J7" s="56"/>
      <c r="K7" s="50" t="s">
        <v>46</v>
      </c>
      <c r="L7" s="16" t="s">
        <v>45</v>
      </c>
      <c r="M7" s="61"/>
      <c r="N7" s="18"/>
      <c r="O7" s="18"/>
      <c r="P7" s="18"/>
      <c r="Q7" s="18"/>
      <c r="R7" s="18"/>
      <c r="S7" s="18"/>
      <c r="T7" s="14">
        <f>SUM(C7:S7)</f>
        <v>0</v>
      </c>
      <c r="U7" s="14">
        <f t="shared" si="0"/>
        <v>0</v>
      </c>
      <c r="V7" s="56"/>
      <c r="W7" s="50" t="s">
        <v>46</v>
      </c>
    </row>
    <row r="8" spans="1:23">
      <c r="A8" s="20" t="s">
        <v>47</v>
      </c>
      <c r="B8" s="16"/>
      <c r="C8" s="21"/>
      <c r="D8" s="21"/>
      <c r="E8" s="21"/>
      <c r="F8" s="21"/>
      <c r="G8" s="21"/>
      <c r="H8" s="21"/>
      <c r="I8" s="14">
        <f t="shared" si="1"/>
        <v>0</v>
      </c>
      <c r="J8" s="56"/>
      <c r="K8" s="50" t="s">
        <v>48</v>
      </c>
      <c r="L8" s="20" t="s">
        <v>47</v>
      </c>
      <c r="M8" s="61"/>
      <c r="N8" s="21"/>
      <c r="O8" s="21"/>
      <c r="P8" s="21"/>
      <c r="Q8" s="21"/>
      <c r="R8" s="21"/>
      <c r="S8" s="21"/>
      <c r="T8" s="14">
        <f>SUM(C8:S8)</f>
        <v>0</v>
      </c>
      <c r="U8" s="14">
        <f t="shared" si="0"/>
        <v>0</v>
      </c>
      <c r="V8" s="56"/>
      <c r="W8" s="50" t="s">
        <v>48</v>
      </c>
    </row>
    <row r="9" spans="1:23" ht="24">
      <c r="A9" s="32" t="s">
        <v>49</v>
      </c>
      <c r="B9" s="16" t="s">
        <v>88</v>
      </c>
      <c r="C9" s="21"/>
      <c r="D9" s="68">
        <v>224640</v>
      </c>
      <c r="E9" s="68">
        <v>224640</v>
      </c>
      <c r="F9" s="68">
        <v>224640</v>
      </c>
      <c r="G9" s="68">
        <v>224640</v>
      </c>
      <c r="H9" s="68">
        <v>224640</v>
      </c>
      <c r="I9" s="69">
        <f>SUM(C9:H9)</f>
        <v>1123200</v>
      </c>
      <c r="J9" s="57" t="s">
        <v>50</v>
      </c>
      <c r="K9" s="51" t="s">
        <v>51</v>
      </c>
      <c r="L9" s="124" t="s">
        <v>49</v>
      </c>
      <c r="M9" s="61" t="s">
        <v>88</v>
      </c>
      <c r="N9" s="68">
        <v>224640</v>
      </c>
      <c r="O9" s="68">
        <v>224640</v>
      </c>
      <c r="P9" s="68">
        <v>224640</v>
      </c>
      <c r="Q9" s="68">
        <v>224640</v>
      </c>
      <c r="R9" s="68">
        <v>224640</v>
      </c>
      <c r="S9" s="68">
        <f>224640+224640</f>
        <v>449280</v>
      </c>
      <c r="T9" s="14">
        <f>SUM(N9:S9)</f>
        <v>1572480</v>
      </c>
      <c r="U9" s="14">
        <f t="shared" si="0"/>
        <v>2695680</v>
      </c>
      <c r="V9" s="57" t="s">
        <v>50</v>
      </c>
      <c r="W9" s="51" t="s">
        <v>51</v>
      </c>
    </row>
    <row r="10" spans="1:23" ht="24">
      <c r="A10" s="40" t="s">
        <v>52</v>
      </c>
      <c r="B10" s="16"/>
      <c r="C10" s="18"/>
      <c r="D10" s="70"/>
      <c r="E10" s="70"/>
      <c r="F10" s="70"/>
      <c r="G10" s="70"/>
      <c r="H10" s="70"/>
      <c r="I10" s="69">
        <f t="shared" ref="I10:I18" si="2">SUM(C10:H10)</f>
        <v>0</v>
      </c>
      <c r="J10" s="56"/>
      <c r="K10" s="50" t="s">
        <v>53</v>
      </c>
      <c r="L10" s="54" t="s">
        <v>52</v>
      </c>
      <c r="M10" s="61"/>
      <c r="N10" s="70"/>
      <c r="O10" s="70"/>
      <c r="P10" s="70"/>
      <c r="Q10" s="70"/>
      <c r="R10" s="70"/>
      <c r="S10" s="70"/>
      <c r="T10" s="14">
        <f t="shared" ref="T10:T19" si="3">SUM(N10:S10)</f>
        <v>0</v>
      </c>
      <c r="U10" s="14">
        <f t="shared" si="0"/>
        <v>0</v>
      </c>
      <c r="V10" s="56"/>
      <c r="W10" s="50" t="s">
        <v>53</v>
      </c>
    </row>
    <row r="11" spans="1:23" s="2" customFormat="1" ht="36.75">
      <c r="A11" s="151" t="s">
        <v>86</v>
      </c>
      <c r="B11" s="16" t="s">
        <v>87</v>
      </c>
      <c r="C11" s="18"/>
      <c r="D11" s="70">
        <v>49061.25</v>
      </c>
      <c r="E11" s="70">
        <v>49061.25</v>
      </c>
      <c r="F11" s="70">
        <f>24530.62+24530.62</f>
        <v>49061.24</v>
      </c>
      <c r="G11" s="70">
        <v>49061.25</v>
      </c>
      <c r="H11" s="70">
        <v>49061.25</v>
      </c>
      <c r="I11" s="69">
        <f t="shared" si="2"/>
        <v>245306.23999999999</v>
      </c>
      <c r="J11" s="44" t="s">
        <v>95</v>
      </c>
      <c r="K11" s="52"/>
      <c r="L11" s="151" t="s">
        <v>86</v>
      </c>
      <c r="M11" s="61" t="s">
        <v>87</v>
      </c>
      <c r="N11" s="70">
        <v>49061.25</v>
      </c>
      <c r="O11" s="70">
        <v>49061.25</v>
      </c>
      <c r="P11" s="70">
        <v>49061.25</v>
      </c>
      <c r="Q11" s="70">
        <v>49061.25</v>
      </c>
      <c r="R11" s="70">
        <v>49061.25</v>
      </c>
      <c r="S11" s="70">
        <f>46608.19+46608.19</f>
        <v>93216.38</v>
      </c>
      <c r="T11" s="14">
        <f t="shared" si="3"/>
        <v>338522.63</v>
      </c>
      <c r="U11" s="14">
        <f t="shared" si="0"/>
        <v>583828.87</v>
      </c>
      <c r="V11" s="58" t="s">
        <v>95</v>
      </c>
      <c r="W11" s="52"/>
    </row>
    <row r="12" spans="1:23" s="2" customFormat="1" ht="54" customHeight="1">
      <c r="A12" s="152"/>
      <c r="B12" s="16" t="s">
        <v>94</v>
      </c>
      <c r="C12" s="18"/>
      <c r="D12" s="70"/>
      <c r="E12" s="71"/>
      <c r="F12" s="70"/>
      <c r="G12" s="70">
        <v>0</v>
      </c>
      <c r="H12" s="70"/>
      <c r="I12" s="69">
        <f t="shared" si="2"/>
        <v>0</v>
      </c>
      <c r="J12" s="44" t="s">
        <v>106</v>
      </c>
      <c r="K12" s="52"/>
      <c r="L12" s="152"/>
      <c r="M12" s="61" t="s">
        <v>94</v>
      </c>
      <c r="N12" s="28"/>
      <c r="O12" s="70"/>
      <c r="P12" s="70"/>
      <c r="Q12" s="70"/>
      <c r="R12" s="70"/>
      <c r="S12" s="70"/>
      <c r="T12" s="14">
        <f t="shared" si="3"/>
        <v>0</v>
      </c>
      <c r="U12" s="14">
        <f t="shared" si="0"/>
        <v>0</v>
      </c>
      <c r="V12" s="58" t="s">
        <v>106</v>
      </c>
      <c r="W12" s="52"/>
    </row>
    <row r="13" spans="1:23" s="8" customFormat="1" ht="85.15" customHeight="1">
      <c r="A13" s="153"/>
      <c r="B13" s="16" t="s">
        <v>54</v>
      </c>
      <c r="C13" s="19"/>
      <c r="D13" s="70">
        <f>934280+934280</f>
        <v>1868560</v>
      </c>
      <c r="E13" s="70">
        <v>934280</v>
      </c>
      <c r="F13" s="70">
        <v>934280</v>
      </c>
      <c r="G13" s="70">
        <v>934280</v>
      </c>
      <c r="H13" s="70"/>
      <c r="I13" s="69">
        <f t="shared" si="2"/>
        <v>4671400</v>
      </c>
      <c r="J13" s="44" t="s">
        <v>97</v>
      </c>
      <c r="K13" s="50"/>
      <c r="L13" s="153"/>
      <c r="M13" s="61" t="s">
        <v>54</v>
      </c>
      <c r="N13" s="70">
        <v>934280</v>
      </c>
      <c r="O13" s="70">
        <v>934280</v>
      </c>
      <c r="P13" s="70">
        <v>934280</v>
      </c>
      <c r="Q13" s="70">
        <v>934280</v>
      </c>
      <c r="R13" s="79">
        <v>1118440</v>
      </c>
      <c r="S13" s="79">
        <v>1118440</v>
      </c>
      <c r="T13" s="14">
        <f t="shared" si="3"/>
        <v>5974000</v>
      </c>
      <c r="U13" s="14">
        <f t="shared" si="0"/>
        <v>10645400</v>
      </c>
      <c r="V13" s="44" t="s">
        <v>97</v>
      </c>
      <c r="W13" s="50"/>
    </row>
    <row r="14" spans="1:23" ht="66" customHeight="1">
      <c r="A14" s="152" t="s">
        <v>55</v>
      </c>
      <c r="B14" s="24" t="s">
        <v>109</v>
      </c>
      <c r="C14" s="25"/>
      <c r="D14" s="71"/>
      <c r="E14" s="72"/>
      <c r="F14" s="71"/>
      <c r="G14" s="71"/>
      <c r="H14" s="71"/>
      <c r="I14" s="69">
        <f>SUM(C14:H14)</f>
        <v>0</v>
      </c>
      <c r="J14" s="58" t="s">
        <v>104</v>
      </c>
      <c r="K14" s="50"/>
      <c r="L14" s="152" t="s">
        <v>55</v>
      </c>
      <c r="M14" s="62" t="s">
        <v>109</v>
      </c>
      <c r="N14" s="71"/>
      <c r="O14" s="71"/>
      <c r="P14" s="72"/>
      <c r="Q14" s="71"/>
      <c r="R14" s="71"/>
      <c r="S14" s="71"/>
      <c r="T14" s="14">
        <f>SUM(N14:S14)</f>
        <v>0</v>
      </c>
      <c r="U14" s="14">
        <f t="shared" si="0"/>
        <v>0</v>
      </c>
      <c r="V14" s="58" t="s">
        <v>104</v>
      </c>
      <c r="W14" s="50"/>
    </row>
    <row r="15" spans="1:23">
      <c r="A15" s="153"/>
      <c r="B15" s="24" t="s">
        <v>85</v>
      </c>
      <c r="C15" s="22"/>
      <c r="D15" s="71"/>
      <c r="E15" s="71"/>
      <c r="F15" s="71"/>
      <c r="G15" s="71"/>
      <c r="H15" s="71"/>
      <c r="I15" s="69">
        <f t="shared" si="2"/>
        <v>0</v>
      </c>
      <c r="J15" s="58"/>
      <c r="K15" s="51"/>
      <c r="L15" s="153"/>
      <c r="M15" s="62" t="s">
        <v>85</v>
      </c>
      <c r="N15" s="71"/>
      <c r="O15" s="71"/>
      <c r="P15" s="80"/>
      <c r="Q15" s="71"/>
      <c r="R15" s="71"/>
      <c r="S15" s="71"/>
      <c r="T15" s="14">
        <f t="shared" si="3"/>
        <v>0</v>
      </c>
      <c r="U15" s="14">
        <f t="shared" si="0"/>
        <v>0</v>
      </c>
      <c r="V15" s="58"/>
      <c r="W15" s="51"/>
    </row>
    <row r="16" spans="1:23" ht="46.9" customHeight="1">
      <c r="A16" s="151" t="s">
        <v>56</v>
      </c>
      <c r="B16" s="24" t="s">
        <v>89</v>
      </c>
      <c r="C16" s="21"/>
      <c r="D16" s="73">
        <v>169200</v>
      </c>
      <c r="E16" s="73">
        <v>169200</v>
      </c>
      <c r="F16" s="70">
        <f>169200+169200</f>
        <v>338400</v>
      </c>
      <c r="G16" s="73"/>
      <c r="H16" s="73">
        <f>169200+169200</f>
        <v>338400</v>
      </c>
      <c r="I16" s="69">
        <f t="shared" si="2"/>
        <v>1015200</v>
      </c>
      <c r="J16" s="44" t="s">
        <v>98</v>
      </c>
      <c r="K16" s="50" t="s">
        <v>58</v>
      </c>
      <c r="L16" s="151" t="s">
        <v>56</v>
      </c>
      <c r="M16" s="62" t="s">
        <v>89</v>
      </c>
      <c r="N16" s="73"/>
      <c r="O16" s="73">
        <v>169200</v>
      </c>
      <c r="P16" s="73">
        <f>169200+169200</f>
        <v>338400</v>
      </c>
      <c r="Q16" s="73">
        <v>169200</v>
      </c>
      <c r="R16" s="73">
        <v>169200</v>
      </c>
      <c r="S16" s="73">
        <v>169200</v>
      </c>
      <c r="T16" s="14">
        <f t="shared" si="3"/>
        <v>1015200</v>
      </c>
      <c r="U16" s="14">
        <f t="shared" si="0"/>
        <v>2030400</v>
      </c>
      <c r="V16" s="44" t="s">
        <v>98</v>
      </c>
      <c r="W16" s="50" t="s">
        <v>58</v>
      </c>
    </row>
    <row r="17" spans="1:23" ht="36">
      <c r="A17" s="153"/>
      <c r="B17" s="24" t="s">
        <v>90</v>
      </c>
      <c r="C17" s="21"/>
      <c r="D17" s="73">
        <v>270000</v>
      </c>
      <c r="E17" s="73">
        <v>270000</v>
      </c>
      <c r="F17" s="70">
        <v>270000</v>
      </c>
      <c r="G17" s="73">
        <v>270000</v>
      </c>
      <c r="H17" s="73">
        <f>270000+270000</f>
        <v>540000</v>
      </c>
      <c r="I17" s="69">
        <f t="shared" si="2"/>
        <v>1620000</v>
      </c>
      <c r="J17" s="44" t="s">
        <v>98</v>
      </c>
      <c r="K17" s="50" t="s">
        <v>60</v>
      </c>
      <c r="L17" s="153"/>
      <c r="M17" s="62" t="s">
        <v>90</v>
      </c>
      <c r="N17" s="73"/>
      <c r="O17" s="73">
        <v>270000</v>
      </c>
      <c r="P17" s="73">
        <v>270000</v>
      </c>
      <c r="Q17" s="73">
        <v>270000</v>
      </c>
      <c r="R17" s="73">
        <f>270000+270000</f>
        <v>540000</v>
      </c>
      <c r="S17" s="73">
        <v>270000</v>
      </c>
      <c r="T17" s="14">
        <f t="shared" si="3"/>
        <v>1620000</v>
      </c>
      <c r="U17" s="14">
        <f t="shared" si="0"/>
        <v>3240000</v>
      </c>
      <c r="V17" s="44" t="s">
        <v>98</v>
      </c>
      <c r="W17" s="50" t="s">
        <v>60</v>
      </c>
    </row>
    <row r="18" spans="1:23" ht="63" customHeight="1">
      <c r="A18" s="24" t="s">
        <v>57</v>
      </c>
      <c r="B18" s="24" t="s">
        <v>84</v>
      </c>
      <c r="C18" s="18"/>
      <c r="D18" s="74"/>
      <c r="E18" s="70"/>
      <c r="F18" s="70">
        <f>44574.95+44574.95+44574.95</f>
        <v>133724.84999999998</v>
      </c>
      <c r="G18" s="70">
        <v>44574.95</v>
      </c>
      <c r="H18" s="70">
        <v>44574.95</v>
      </c>
      <c r="I18" s="69">
        <f t="shared" si="2"/>
        <v>222874.75</v>
      </c>
      <c r="J18" s="44" t="s">
        <v>99</v>
      </c>
      <c r="K18" s="50"/>
      <c r="L18" s="24" t="s">
        <v>57</v>
      </c>
      <c r="M18" s="62" t="s">
        <v>84</v>
      </c>
      <c r="N18" s="70">
        <v>44574.95</v>
      </c>
      <c r="O18" s="70"/>
      <c r="P18" s="70">
        <v>89149.9</v>
      </c>
      <c r="Q18" s="70"/>
      <c r="R18" s="70">
        <v>44574.95</v>
      </c>
      <c r="S18" s="70">
        <f>44574.6+44574.95+44574.95</f>
        <v>133724.5</v>
      </c>
      <c r="T18" s="14">
        <f>SUM(N18:S18)</f>
        <v>312024.3</v>
      </c>
      <c r="U18" s="14">
        <f t="shared" si="0"/>
        <v>534899.05000000005</v>
      </c>
      <c r="V18" s="44" t="s">
        <v>99</v>
      </c>
      <c r="W18" s="50"/>
    </row>
    <row r="19" spans="1:23" ht="40.9" customHeight="1">
      <c r="A19" s="24" t="s">
        <v>59</v>
      </c>
      <c r="B19" s="24"/>
      <c r="C19" s="18"/>
      <c r="D19" s="70"/>
      <c r="E19" s="70"/>
      <c r="F19" s="70"/>
      <c r="G19" s="70"/>
      <c r="H19" s="70"/>
      <c r="I19" s="69">
        <f>SUM(C19:H19)</f>
        <v>0</v>
      </c>
      <c r="J19" s="56"/>
      <c r="K19" s="50"/>
      <c r="L19" s="24" t="s">
        <v>59</v>
      </c>
      <c r="M19" s="62"/>
      <c r="N19" s="70"/>
      <c r="O19" s="70"/>
      <c r="P19" s="70"/>
      <c r="Q19" s="70"/>
      <c r="R19" s="70"/>
      <c r="S19" s="70"/>
      <c r="T19" s="14">
        <f t="shared" si="3"/>
        <v>0</v>
      </c>
      <c r="U19" s="14">
        <f t="shared" si="0"/>
        <v>0</v>
      </c>
      <c r="V19" s="56"/>
      <c r="W19" s="50"/>
    </row>
    <row r="20" spans="1:23" s="2" customFormat="1" ht="45.6" customHeight="1">
      <c r="A20" s="32" t="s">
        <v>61</v>
      </c>
      <c r="B20" s="24"/>
      <c r="C20" s="18"/>
      <c r="D20" s="70"/>
      <c r="E20" s="70"/>
      <c r="F20" s="70"/>
      <c r="G20" s="70"/>
      <c r="H20" s="70"/>
      <c r="I20" s="69">
        <f>SUM(C20:H20)</f>
        <v>0</v>
      </c>
      <c r="J20" s="56"/>
      <c r="K20" s="50" t="s">
        <v>63</v>
      </c>
      <c r="L20" s="46" t="s">
        <v>61</v>
      </c>
      <c r="M20" s="62"/>
      <c r="N20" s="70"/>
      <c r="O20" s="70"/>
      <c r="P20" s="70"/>
      <c r="Q20" s="70"/>
      <c r="R20" s="70"/>
      <c r="S20" s="70"/>
      <c r="T20" s="14">
        <f>SUM(C20:S20)</f>
        <v>0</v>
      </c>
      <c r="U20" s="14">
        <f t="shared" si="0"/>
        <v>0</v>
      </c>
      <c r="V20" s="56"/>
      <c r="W20" s="50" t="s">
        <v>63</v>
      </c>
    </row>
    <row r="21" spans="1:23" s="2" customFormat="1">
      <c r="A21" s="151" t="s">
        <v>62</v>
      </c>
      <c r="B21" s="151"/>
      <c r="C21" s="158"/>
      <c r="D21" s="142"/>
      <c r="E21" s="142"/>
      <c r="F21" s="142"/>
      <c r="G21" s="142"/>
      <c r="H21" s="142"/>
      <c r="I21" s="147">
        <f t="shared" ref="I21:I27" si="4">SUM(C21:H21)</f>
        <v>0</v>
      </c>
      <c r="J21" s="138" t="s">
        <v>100</v>
      </c>
      <c r="K21" s="50" t="s">
        <v>65</v>
      </c>
      <c r="L21" s="151" t="s">
        <v>62</v>
      </c>
      <c r="M21" s="154"/>
      <c r="N21" s="142"/>
      <c r="O21" s="140"/>
      <c r="P21" s="142"/>
      <c r="Q21" s="144"/>
      <c r="R21" s="142"/>
      <c r="S21" s="142"/>
      <c r="T21" s="149">
        <f>SUM(C21:S21)</f>
        <v>0</v>
      </c>
      <c r="U21" s="149">
        <f t="shared" si="0"/>
        <v>0</v>
      </c>
      <c r="V21" s="138" t="s">
        <v>100</v>
      </c>
      <c r="W21" s="50" t="s">
        <v>65</v>
      </c>
    </row>
    <row r="22" spans="1:23" ht="51.6" customHeight="1">
      <c r="A22" s="153"/>
      <c r="B22" s="153"/>
      <c r="C22" s="159"/>
      <c r="D22" s="143"/>
      <c r="E22" s="143"/>
      <c r="F22" s="143"/>
      <c r="G22" s="143"/>
      <c r="H22" s="143"/>
      <c r="I22" s="148"/>
      <c r="J22" s="139"/>
      <c r="K22" s="50"/>
      <c r="L22" s="153"/>
      <c r="M22" s="155"/>
      <c r="N22" s="143"/>
      <c r="O22" s="141"/>
      <c r="P22" s="143"/>
      <c r="Q22" s="145"/>
      <c r="R22" s="143"/>
      <c r="S22" s="143"/>
      <c r="T22" s="150"/>
      <c r="U22" s="150"/>
      <c r="V22" s="139"/>
      <c r="W22" s="50"/>
    </row>
    <row r="23" spans="1:23" ht="36.75" customHeight="1">
      <c r="A23" s="24" t="s">
        <v>64</v>
      </c>
      <c r="B23" s="24"/>
      <c r="C23" s="18"/>
      <c r="D23" s="70"/>
      <c r="E23" s="70"/>
      <c r="F23" s="70"/>
      <c r="G23" s="70"/>
      <c r="H23" s="70"/>
      <c r="I23" s="75">
        <f t="shared" si="4"/>
        <v>0</v>
      </c>
      <c r="J23" s="56"/>
      <c r="K23" s="50" t="s">
        <v>68</v>
      </c>
      <c r="L23" s="24" t="s">
        <v>64</v>
      </c>
      <c r="M23" s="62"/>
      <c r="N23" s="70"/>
      <c r="O23" s="70"/>
      <c r="P23" s="70"/>
      <c r="Q23" s="70"/>
      <c r="R23" s="70"/>
      <c r="S23" s="70"/>
      <c r="T23" s="14">
        <f>SUM(C23:S23)</f>
        <v>0</v>
      </c>
      <c r="U23" s="14">
        <f>SUM(I23,T23)</f>
        <v>0</v>
      </c>
      <c r="V23" s="56"/>
      <c r="W23" s="50" t="s">
        <v>68</v>
      </c>
    </row>
    <row r="24" spans="1:23" ht="24" customHeight="1">
      <c r="A24" s="26" t="s">
        <v>66</v>
      </c>
      <c r="B24" s="26"/>
      <c r="C24" s="18"/>
      <c r="D24" s="70"/>
      <c r="E24" s="70"/>
      <c r="F24" s="70"/>
      <c r="G24" s="70"/>
      <c r="H24" s="70"/>
      <c r="I24" s="75">
        <f t="shared" si="4"/>
        <v>0</v>
      </c>
      <c r="J24" s="56"/>
      <c r="K24" s="50"/>
      <c r="L24" s="26" t="s">
        <v>66</v>
      </c>
      <c r="M24" s="63"/>
      <c r="N24" s="70"/>
      <c r="O24" s="70"/>
      <c r="P24" s="70"/>
      <c r="Q24" s="70"/>
      <c r="R24" s="70"/>
      <c r="S24" s="70"/>
      <c r="T24" s="14">
        <f>SUM(C24:S24)</f>
        <v>0</v>
      </c>
      <c r="U24" s="14">
        <f>SUM(I24,T24)</f>
        <v>0</v>
      </c>
      <c r="V24" s="56"/>
      <c r="W24" s="50"/>
    </row>
    <row r="25" spans="1:23">
      <c r="A25" s="24" t="s">
        <v>67</v>
      </c>
      <c r="B25" s="24"/>
      <c r="C25" s="18"/>
      <c r="D25" s="70"/>
      <c r="E25" s="70"/>
      <c r="F25" s="70"/>
      <c r="G25" s="70"/>
      <c r="H25" s="70"/>
      <c r="I25" s="75">
        <f t="shared" si="4"/>
        <v>0</v>
      </c>
      <c r="J25" s="56"/>
      <c r="K25" s="50"/>
      <c r="L25" s="24" t="s">
        <v>67</v>
      </c>
      <c r="M25" s="62"/>
      <c r="N25" s="70"/>
      <c r="O25" s="70"/>
      <c r="P25" s="70"/>
      <c r="Q25" s="70"/>
      <c r="R25" s="70"/>
      <c r="S25" s="70"/>
      <c r="T25" s="14">
        <f>SUM(C25:S25)</f>
        <v>0</v>
      </c>
      <c r="U25" s="14">
        <f>SUM(I25,T25)</f>
        <v>0</v>
      </c>
      <c r="V25" s="56"/>
      <c r="W25" s="50"/>
    </row>
    <row r="26" spans="1:23" s="2" customFormat="1" ht="28.15" customHeight="1">
      <c r="A26" s="151" t="s">
        <v>69</v>
      </c>
      <c r="B26" s="24" t="s">
        <v>93</v>
      </c>
      <c r="C26" s="18"/>
      <c r="D26" s="70">
        <v>17850</v>
      </c>
      <c r="E26" s="70">
        <v>17850</v>
      </c>
      <c r="F26" s="70">
        <f>17850+17850</f>
        <v>35700</v>
      </c>
      <c r="G26" s="70"/>
      <c r="H26" s="70">
        <v>17850</v>
      </c>
      <c r="I26" s="75">
        <f t="shared" si="4"/>
        <v>89250</v>
      </c>
      <c r="J26" s="44" t="s">
        <v>101</v>
      </c>
      <c r="K26" s="50"/>
      <c r="L26" s="151" t="s">
        <v>69</v>
      </c>
      <c r="M26" s="62" t="s">
        <v>93</v>
      </c>
      <c r="N26" s="70">
        <v>17850</v>
      </c>
      <c r="O26" s="70">
        <v>17850</v>
      </c>
      <c r="P26" s="70">
        <v>17850</v>
      </c>
      <c r="Q26" s="70">
        <v>17850</v>
      </c>
      <c r="R26" s="70"/>
      <c r="S26" s="70">
        <f>17850+17850+17850</f>
        <v>53550</v>
      </c>
      <c r="T26" s="14">
        <f>SUM(N26:S26)</f>
        <v>124950</v>
      </c>
      <c r="U26" s="14">
        <f>SUM(I26,T26)</f>
        <v>214200</v>
      </c>
      <c r="V26" s="138" t="s">
        <v>101</v>
      </c>
      <c r="W26" s="50"/>
    </row>
    <row r="27" spans="1:23" s="2" customFormat="1" ht="24">
      <c r="A27" s="152"/>
      <c r="B27" s="151" t="s">
        <v>92</v>
      </c>
      <c r="C27" s="158"/>
      <c r="D27" s="142">
        <v>187600</v>
      </c>
      <c r="E27" s="174"/>
      <c r="F27" s="142">
        <v>209040</v>
      </c>
      <c r="G27" s="142">
        <v>30150</v>
      </c>
      <c r="H27" s="142">
        <v>56950</v>
      </c>
      <c r="I27" s="147">
        <f t="shared" si="4"/>
        <v>483740</v>
      </c>
      <c r="J27" s="56"/>
      <c r="K27" s="50"/>
      <c r="L27" s="152"/>
      <c r="M27" s="62" t="s">
        <v>92</v>
      </c>
      <c r="N27" s="70">
        <v>207700</v>
      </c>
      <c r="O27" s="81">
        <v>38190</v>
      </c>
      <c r="P27" s="70">
        <v>40200</v>
      </c>
      <c r="Q27" s="70">
        <f>96480+50250</f>
        <v>146730</v>
      </c>
      <c r="R27" s="70"/>
      <c r="S27" s="70">
        <v>86095</v>
      </c>
      <c r="T27" s="14">
        <f>SUM(N27:S27)</f>
        <v>518915</v>
      </c>
      <c r="U27" s="14">
        <f>SUM(I27,T27)</f>
        <v>1002655</v>
      </c>
      <c r="V27" s="139"/>
      <c r="W27" s="50"/>
    </row>
    <row r="28" spans="1:23" ht="36" customHeight="1">
      <c r="A28" s="152"/>
      <c r="B28" s="153"/>
      <c r="C28" s="159"/>
      <c r="D28" s="143"/>
      <c r="E28" s="175"/>
      <c r="F28" s="143"/>
      <c r="G28" s="143"/>
      <c r="H28" s="143"/>
      <c r="I28" s="148"/>
      <c r="J28" s="44" t="s">
        <v>102</v>
      </c>
      <c r="K28" s="50"/>
      <c r="L28" s="152"/>
      <c r="M28" s="62"/>
      <c r="N28" s="70"/>
      <c r="O28" s="70"/>
      <c r="P28" s="70"/>
      <c r="Q28" s="70"/>
      <c r="R28" s="70"/>
      <c r="S28" s="70"/>
      <c r="T28" s="14">
        <f>SUM(C28:S28)</f>
        <v>0</v>
      </c>
      <c r="U28" s="14"/>
      <c r="V28" s="44" t="s">
        <v>102</v>
      </c>
      <c r="W28" s="50"/>
    </row>
    <row r="29" spans="1:23" s="2" customFormat="1" ht="15.6" customHeight="1">
      <c r="A29" s="151" t="s">
        <v>70</v>
      </c>
      <c r="B29" s="151"/>
      <c r="C29" s="160"/>
      <c r="D29" s="156"/>
      <c r="E29" s="156"/>
      <c r="F29" s="156"/>
      <c r="G29" s="156"/>
      <c r="H29" s="156"/>
      <c r="I29" s="167"/>
      <c r="J29" s="169"/>
      <c r="K29" s="50" t="s">
        <v>71</v>
      </c>
      <c r="L29" s="151" t="s">
        <v>70</v>
      </c>
      <c r="M29" s="154"/>
      <c r="N29" s="156"/>
      <c r="O29" s="156"/>
      <c r="P29" s="156"/>
      <c r="Q29" s="156"/>
      <c r="R29" s="156"/>
      <c r="S29" s="156"/>
      <c r="T29" s="149">
        <f>SUM(C29:S29)</f>
        <v>0</v>
      </c>
      <c r="U29" s="47"/>
      <c r="V29" s="169"/>
      <c r="W29" s="50" t="s">
        <v>71</v>
      </c>
    </row>
    <row r="30" spans="1:23" s="2" customFormat="1" ht="15.75" customHeight="1">
      <c r="A30" s="152"/>
      <c r="B30" s="152"/>
      <c r="C30" s="161"/>
      <c r="D30" s="157"/>
      <c r="E30" s="157"/>
      <c r="F30" s="157"/>
      <c r="G30" s="157"/>
      <c r="H30" s="157"/>
      <c r="I30" s="168"/>
      <c r="J30" s="170"/>
      <c r="K30" s="50" t="s">
        <v>73</v>
      </c>
      <c r="L30" s="152"/>
      <c r="M30" s="171"/>
      <c r="N30" s="166"/>
      <c r="O30" s="157"/>
      <c r="P30" s="157"/>
      <c r="Q30" s="157"/>
      <c r="R30" s="157"/>
      <c r="S30" s="157"/>
      <c r="T30" s="176"/>
      <c r="U30" s="48"/>
      <c r="V30" s="170"/>
      <c r="W30" s="50" t="s">
        <v>73</v>
      </c>
    </row>
    <row r="31" spans="1:23" ht="24">
      <c r="A31" s="24" t="s">
        <v>72</v>
      </c>
      <c r="B31" s="24"/>
      <c r="C31" s="18"/>
      <c r="D31" s="70"/>
      <c r="E31" s="70"/>
      <c r="F31" s="70"/>
      <c r="G31" s="70"/>
      <c r="H31" s="70"/>
      <c r="I31" s="76"/>
      <c r="J31" s="56"/>
      <c r="K31" s="50" t="s">
        <v>75</v>
      </c>
      <c r="L31" s="24" t="s">
        <v>72</v>
      </c>
      <c r="M31" s="62"/>
      <c r="N31" s="70"/>
      <c r="O31" s="70"/>
      <c r="P31" s="70"/>
      <c r="Q31" s="70"/>
      <c r="R31" s="70"/>
      <c r="S31" s="70"/>
      <c r="T31" s="14">
        <f>SUM(C31:S31)</f>
        <v>0</v>
      </c>
      <c r="U31" s="14"/>
      <c r="V31" s="56"/>
      <c r="W31" s="50" t="s">
        <v>75</v>
      </c>
    </row>
    <row r="32" spans="1:23" s="2" customFormat="1" ht="15" customHeight="1">
      <c r="A32" s="151" t="s">
        <v>74</v>
      </c>
      <c r="B32" s="151" t="s">
        <v>91</v>
      </c>
      <c r="C32" s="158"/>
      <c r="D32" s="142"/>
      <c r="E32" s="142">
        <v>2793</v>
      </c>
      <c r="F32" s="142">
        <v>5586</v>
      </c>
      <c r="G32" s="142">
        <v>2793</v>
      </c>
      <c r="H32" s="142"/>
      <c r="I32" s="172">
        <f>SUM(C33:H34)</f>
        <v>0</v>
      </c>
      <c r="J32" s="169"/>
      <c r="K32" s="50" t="s">
        <v>77</v>
      </c>
      <c r="L32" s="151" t="s">
        <v>74</v>
      </c>
      <c r="M32" s="154" t="s">
        <v>91</v>
      </c>
      <c r="N32" s="142">
        <v>2793</v>
      </c>
      <c r="O32" s="142">
        <f>2793+2793</f>
        <v>5586</v>
      </c>
      <c r="P32" s="142">
        <v>2793</v>
      </c>
      <c r="Q32" s="142"/>
      <c r="R32" s="142">
        <f>1396.5+2793</f>
        <v>4189.5</v>
      </c>
      <c r="S32" s="142">
        <f>2793+1396.5</f>
        <v>4189.5</v>
      </c>
      <c r="T32" s="149">
        <f>SUM(N32:S33)</f>
        <v>19551</v>
      </c>
      <c r="U32" s="149">
        <f>SUM(N32:S33)</f>
        <v>19551</v>
      </c>
      <c r="V32" s="182"/>
      <c r="W32" s="50" t="s">
        <v>77</v>
      </c>
    </row>
    <row r="33" spans="1:23">
      <c r="A33" s="153"/>
      <c r="B33" s="153"/>
      <c r="C33" s="159"/>
      <c r="D33" s="143"/>
      <c r="E33" s="143"/>
      <c r="F33" s="143"/>
      <c r="G33" s="143"/>
      <c r="H33" s="143"/>
      <c r="I33" s="173"/>
      <c r="J33" s="184"/>
      <c r="K33" s="50" t="s">
        <v>79</v>
      </c>
      <c r="L33" s="153"/>
      <c r="M33" s="155"/>
      <c r="N33" s="143"/>
      <c r="O33" s="143"/>
      <c r="P33" s="143"/>
      <c r="Q33" s="143"/>
      <c r="R33" s="143"/>
      <c r="S33" s="143"/>
      <c r="T33" s="150"/>
      <c r="U33" s="150"/>
      <c r="V33" s="183"/>
      <c r="W33" s="50" t="s">
        <v>79</v>
      </c>
    </row>
    <row r="34" spans="1:23" ht="60">
      <c r="A34" s="24" t="s">
        <v>76</v>
      </c>
      <c r="B34" s="26"/>
      <c r="C34" s="18"/>
      <c r="D34" s="70"/>
      <c r="E34" s="70"/>
      <c r="F34" s="70"/>
      <c r="G34" s="70"/>
      <c r="H34" s="70"/>
      <c r="I34" s="77">
        <f>SUM(C34:H34)</f>
        <v>0</v>
      </c>
      <c r="J34" s="44" t="s">
        <v>103</v>
      </c>
      <c r="K34" s="50" t="s">
        <v>79</v>
      </c>
      <c r="L34" s="24" t="s">
        <v>76</v>
      </c>
      <c r="M34" s="63"/>
      <c r="N34" s="70"/>
      <c r="O34" s="70"/>
      <c r="P34" s="70"/>
      <c r="Q34" s="70"/>
      <c r="R34" s="70"/>
      <c r="S34" s="70"/>
      <c r="T34" s="14">
        <f>SUM(C34:S34)</f>
        <v>0</v>
      </c>
      <c r="U34" s="82">
        <f>SUM(I34,T34:T34)</f>
        <v>0</v>
      </c>
      <c r="V34" s="44" t="s">
        <v>103</v>
      </c>
      <c r="W34" s="50" t="s">
        <v>79</v>
      </c>
    </row>
    <row r="35" spans="1:23" ht="20.25" customHeight="1">
      <c r="A35" s="26" t="s">
        <v>78</v>
      </c>
      <c r="B35" s="36" t="s">
        <v>81</v>
      </c>
      <c r="C35" s="18"/>
      <c r="D35" s="70"/>
      <c r="E35" s="70"/>
      <c r="F35" s="70"/>
      <c r="G35" s="70"/>
      <c r="H35" s="70"/>
      <c r="I35" s="69">
        <f>SUM(C35:H35)</f>
        <v>0</v>
      </c>
      <c r="J35" s="127"/>
      <c r="K35" s="50"/>
      <c r="L35" s="26" t="s">
        <v>78</v>
      </c>
      <c r="M35" s="164" t="s">
        <v>81</v>
      </c>
      <c r="N35" s="158">
        <f t="shared" ref="N35:S35" si="5">N37*1%</f>
        <v>14808.992</v>
      </c>
      <c r="O35" s="158">
        <f t="shared" si="5"/>
        <v>17088.072500000002</v>
      </c>
      <c r="P35" s="158">
        <f t="shared" si="5"/>
        <v>19663.7415</v>
      </c>
      <c r="Q35" s="158">
        <f t="shared" si="5"/>
        <v>18117.612499999999</v>
      </c>
      <c r="R35" s="158">
        <f t="shared" si="5"/>
        <v>21501.057000000001</v>
      </c>
      <c r="S35" s="158">
        <f t="shared" si="5"/>
        <v>23776.953799999999</v>
      </c>
      <c r="T35" s="149">
        <f>SUM(N35:S36)</f>
        <v>114956.4293</v>
      </c>
      <c r="U35" s="176">
        <f>SUM(D36:T36)</f>
        <v>189531.1398</v>
      </c>
      <c r="V35" s="178"/>
      <c r="W35" s="180"/>
    </row>
    <row r="36" spans="1:23" ht="54.6" customHeight="1">
      <c r="A36" s="24" t="s">
        <v>80</v>
      </c>
      <c r="B36" s="37"/>
      <c r="C36" s="18"/>
      <c r="D36" s="70">
        <f>D37*1%</f>
        <v>27869.112499999999</v>
      </c>
      <c r="E36" s="70">
        <f t="shared" ref="E36:I36" si="6">E37*1%</f>
        <v>16678.2425</v>
      </c>
      <c r="F36" s="70">
        <f t="shared" si="6"/>
        <v>22004.320899999999</v>
      </c>
      <c r="G36" s="70">
        <f t="shared" si="6"/>
        <v>15554.992</v>
      </c>
      <c r="H36" s="70">
        <f t="shared" si="6"/>
        <v>12714.762000000001</v>
      </c>
      <c r="I36" s="70">
        <f t="shared" si="6"/>
        <v>94709.709900000002</v>
      </c>
      <c r="J36" s="127"/>
      <c r="K36" s="49"/>
      <c r="L36" s="24" t="s">
        <v>80</v>
      </c>
      <c r="M36" s="165"/>
      <c r="N36" s="159"/>
      <c r="O36" s="159"/>
      <c r="P36" s="159"/>
      <c r="Q36" s="159"/>
      <c r="R36" s="159"/>
      <c r="S36" s="159"/>
      <c r="T36" s="150"/>
      <c r="U36" s="150"/>
      <c r="V36" s="179"/>
      <c r="W36" s="181"/>
    </row>
    <row r="37" spans="1:23">
      <c r="A37" s="162" t="s">
        <v>82</v>
      </c>
      <c r="B37" s="163"/>
      <c r="C37" s="27">
        <f>SUM(C3:C36)</f>
        <v>0</v>
      </c>
      <c r="D37" s="78">
        <f>SUM(D3:D35)</f>
        <v>2786911.25</v>
      </c>
      <c r="E37" s="78">
        <f t="shared" ref="E37:I37" si="7">SUM(E3:E35)</f>
        <v>1667824.25</v>
      </c>
      <c r="F37" s="78">
        <f t="shared" si="7"/>
        <v>2200432.09</v>
      </c>
      <c r="G37" s="78">
        <f t="shared" si="7"/>
        <v>1555499.2</v>
      </c>
      <c r="H37" s="78">
        <f t="shared" si="7"/>
        <v>1271476.2</v>
      </c>
      <c r="I37" s="78">
        <f t="shared" si="7"/>
        <v>9470970.9900000002</v>
      </c>
      <c r="J37" s="59"/>
      <c r="K37" s="23"/>
      <c r="L37" s="162" t="s">
        <v>82</v>
      </c>
      <c r="M37" s="163"/>
      <c r="N37" s="27">
        <f>SUM(N5:N34)</f>
        <v>1480899.2</v>
      </c>
      <c r="O37" s="27">
        <f t="shared" ref="O37:U37" si="8">SUM(O5:O34)</f>
        <v>1708807.25</v>
      </c>
      <c r="P37" s="27">
        <f t="shared" si="8"/>
        <v>1966374.15</v>
      </c>
      <c r="Q37" s="27">
        <f t="shared" si="8"/>
        <v>1811761.25</v>
      </c>
      <c r="R37" s="27">
        <f t="shared" si="8"/>
        <v>2150105.7000000002</v>
      </c>
      <c r="S37" s="27">
        <f t="shared" si="8"/>
        <v>2377695.38</v>
      </c>
      <c r="T37" s="27">
        <f t="shared" si="8"/>
        <v>11495642.93</v>
      </c>
      <c r="U37" s="27">
        <f t="shared" si="8"/>
        <v>20966613.920000002</v>
      </c>
      <c r="V37" s="59"/>
      <c r="W37" s="23"/>
    </row>
    <row r="38" spans="1:23" s="2" customFormat="1">
      <c r="A38" s="162" t="s">
        <v>111</v>
      </c>
      <c r="B38" s="163"/>
      <c r="C38" s="27"/>
      <c r="D38" s="78">
        <f>D36+D37</f>
        <v>2814780.3624999998</v>
      </c>
      <c r="E38" s="78">
        <f t="shared" ref="E38:I38" si="9">E36+E37</f>
        <v>1684502.4924999999</v>
      </c>
      <c r="F38" s="78">
        <f t="shared" si="9"/>
        <v>2222436.4109</v>
      </c>
      <c r="G38" s="78">
        <f t="shared" si="9"/>
        <v>1571054.192</v>
      </c>
      <c r="H38" s="78">
        <f t="shared" si="9"/>
        <v>1284190.9620000001</v>
      </c>
      <c r="I38" s="78">
        <f t="shared" si="9"/>
        <v>9565680.6998999994</v>
      </c>
      <c r="J38" s="59"/>
      <c r="K38" s="23"/>
      <c r="L38" s="162" t="s">
        <v>111</v>
      </c>
      <c r="M38" s="163"/>
      <c r="N38" s="27">
        <f>N35+N37</f>
        <v>1495708.192</v>
      </c>
      <c r="O38" s="27">
        <f t="shared" ref="O38:U38" si="10">O35+O37</f>
        <v>1725895.3225</v>
      </c>
      <c r="P38" s="27">
        <f t="shared" si="10"/>
        <v>1986037.8914999999</v>
      </c>
      <c r="Q38" s="27">
        <f t="shared" si="10"/>
        <v>1829878.8625</v>
      </c>
      <c r="R38" s="27">
        <f t="shared" si="10"/>
        <v>2171606.7570000002</v>
      </c>
      <c r="S38" s="27">
        <f t="shared" si="10"/>
        <v>2401472.3337999997</v>
      </c>
      <c r="T38" s="27">
        <f t="shared" si="10"/>
        <v>11610599.359300001</v>
      </c>
      <c r="U38" s="27">
        <f t="shared" si="10"/>
        <v>21156145.059800003</v>
      </c>
      <c r="V38" s="59"/>
      <c r="W38" s="23"/>
    </row>
    <row r="39" spans="1:23">
      <c r="A39" s="41" t="s">
        <v>113</v>
      </c>
      <c r="B39" s="30"/>
      <c r="C39" s="60"/>
      <c r="D39" s="60"/>
      <c r="E39" s="60"/>
      <c r="F39" s="23"/>
      <c r="G39" s="23"/>
      <c r="H39" s="23"/>
      <c r="I39" s="23"/>
      <c r="J39" s="38"/>
      <c r="K39" s="23"/>
      <c r="L39" s="23"/>
      <c r="M39" s="23"/>
      <c r="N39" s="23"/>
      <c r="O39" s="23"/>
      <c r="P39" s="23"/>
      <c r="Q39" s="15"/>
      <c r="R39" s="28" t="s">
        <v>127</v>
      </c>
      <c r="S39" s="23"/>
    </row>
    <row r="40" spans="1:23">
      <c r="A40" s="29" t="s">
        <v>112</v>
      </c>
      <c r="B40" s="38"/>
      <c r="C40" s="31"/>
      <c r="D40" s="23"/>
      <c r="E40" s="23"/>
      <c r="F40" s="23"/>
      <c r="G40" s="23"/>
      <c r="H40" s="23"/>
      <c r="I40" s="23"/>
      <c r="J40" s="38"/>
      <c r="K40" s="23"/>
      <c r="L40" s="23"/>
      <c r="M40" s="23"/>
      <c r="N40" s="23"/>
      <c r="O40" s="23"/>
      <c r="P40" s="23"/>
      <c r="Q40" s="23"/>
      <c r="R40" s="23"/>
      <c r="S40" s="23"/>
    </row>
    <row r="41" spans="1:23">
      <c r="A41" s="42" t="s">
        <v>105</v>
      </c>
      <c r="C41" s="23"/>
      <c r="D41" s="23"/>
      <c r="E41" s="23"/>
      <c r="F41" s="23"/>
      <c r="G41" s="23"/>
      <c r="H41" s="23"/>
      <c r="I41" s="23"/>
      <c r="J41" s="38"/>
      <c r="K41" s="23"/>
      <c r="L41" s="23"/>
      <c r="M41" s="23"/>
      <c r="N41" s="23"/>
      <c r="O41" s="23"/>
      <c r="P41" s="23"/>
      <c r="Q41" s="23"/>
      <c r="R41" s="23"/>
      <c r="S41" s="23"/>
    </row>
    <row r="42" spans="1:23" s="2" customFormat="1">
      <c r="A42" s="86" t="s">
        <v>120</v>
      </c>
      <c r="B42" s="86"/>
      <c r="C42" s="86"/>
      <c r="D42" s="87"/>
      <c r="E42" s="23"/>
      <c r="F42" s="23"/>
      <c r="G42" s="23"/>
      <c r="H42" s="23"/>
      <c r="I42" s="23"/>
      <c r="J42" s="38"/>
      <c r="K42" s="23"/>
      <c r="L42" s="23"/>
      <c r="M42" s="23"/>
      <c r="N42" s="23"/>
      <c r="O42" s="23"/>
      <c r="P42" s="23"/>
      <c r="Q42" s="23"/>
      <c r="R42" s="23"/>
      <c r="S42" s="23"/>
      <c r="V42" s="39"/>
    </row>
    <row r="43" spans="1:23">
      <c r="A43" s="137" t="s">
        <v>119</v>
      </c>
      <c r="B43" s="137"/>
      <c r="C43" s="137"/>
      <c r="D43" s="137"/>
      <c r="E43" s="8"/>
      <c r="F43" s="8"/>
    </row>
    <row r="44" spans="1:23" ht="24" customHeight="1">
      <c r="A44" s="177" t="s">
        <v>83</v>
      </c>
      <c r="B44" s="177"/>
    </row>
    <row r="45" spans="1:23" ht="15.75">
      <c r="D45" s="3"/>
      <c r="E45" s="9"/>
    </row>
    <row r="46" spans="1:23" ht="15.75">
      <c r="D46" s="3"/>
      <c r="E46" s="9"/>
    </row>
    <row r="47" spans="1:23" ht="15.75">
      <c r="A47" s="53" t="s">
        <v>128</v>
      </c>
      <c r="D47" s="3"/>
      <c r="E47" s="9"/>
    </row>
    <row r="48" spans="1:23" ht="15.75">
      <c r="D48" s="3"/>
      <c r="E48" s="9"/>
    </row>
    <row r="49" spans="4:5" ht="15.75">
      <c r="D49" s="3"/>
      <c r="E49" s="9"/>
    </row>
    <row r="50" spans="4:5" ht="15.75">
      <c r="D50" s="3"/>
      <c r="E50" s="9"/>
    </row>
    <row r="51" spans="4:5" ht="15.75">
      <c r="D51" s="3"/>
      <c r="E51" s="9"/>
    </row>
    <row r="52" spans="4:5" ht="15.75">
      <c r="D52" s="3"/>
      <c r="E52" s="9"/>
    </row>
    <row r="53" spans="4:5" ht="15.75">
      <c r="D53" s="3"/>
      <c r="E53" s="9"/>
    </row>
    <row r="54" spans="4:5" ht="15.75">
      <c r="D54" s="3"/>
      <c r="E54" s="9"/>
    </row>
    <row r="55" spans="4:5" ht="15.75">
      <c r="D55" s="3"/>
      <c r="E55" s="9"/>
    </row>
    <row r="56" spans="4:5" ht="15.75">
      <c r="D56" s="3"/>
      <c r="E56" s="9"/>
    </row>
    <row r="57" spans="4:5" ht="15.75">
      <c r="D57" s="3"/>
      <c r="E57" s="9"/>
    </row>
  </sheetData>
  <mergeCells count="97">
    <mergeCell ref="U21:U22"/>
    <mergeCell ref="A44:B44"/>
    <mergeCell ref="A43:D43"/>
    <mergeCell ref="V35:V36"/>
    <mergeCell ref="W35:W36"/>
    <mergeCell ref="V32:V33"/>
    <mergeCell ref="J32:J33"/>
    <mergeCell ref="N35:N36"/>
    <mergeCell ref="O35:O36"/>
    <mergeCell ref="P35:P36"/>
    <mergeCell ref="M32:M33"/>
    <mergeCell ref="N32:N33"/>
    <mergeCell ref="O32:O33"/>
    <mergeCell ref="P32:P33"/>
    <mergeCell ref="L32:L33"/>
    <mergeCell ref="D32:D33"/>
    <mergeCell ref="V26:V27"/>
    <mergeCell ref="Q35:Q36"/>
    <mergeCell ref="R35:R36"/>
    <mergeCell ref="S35:S36"/>
    <mergeCell ref="T35:T36"/>
    <mergeCell ref="U35:U36"/>
    <mergeCell ref="R32:R33"/>
    <mergeCell ref="S32:S33"/>
    <mergeCell ref="Q32:Q33"/>
    <mergeCell ref="U32:U33"/>
    <mergeCell ref="T32:T33"/>
    <mergeCell ref="V29:V30"/>
    <mergeCell ref="T29:T30"/>
    <mergeCell ref="D29:D30"/>
    <mergeCell ref="B27:B28"/>
    <mergeCell ref="C27:C28"/>
    <mergeCell ref="D27:D28"/>
    <mergeCell ref="E27:E28"/>
    <mergeCell ref="E29:E30"/>
    <mergeCell ref="H32:H33"/>
    <mergeCell ref="A38:B38"/>
    <mergeCell ref="A37:B37"/>
    <mergeCell ref="A32:A33"/>
    <mergeCell ref="B32:B33"/>
    <mergeCell ref="C32:C33"/>
    <mergeCell ref="E32:E33"/>
    <mergeCell ref="F32:F33"/>
    <mergeCell ref="G32:G33"/>
    <mergeCell ref="L37:M37"/>
    <mergeCell ref="L38:M38"/>
    <mergeCell ref="M35:M36"/>
    <mergeCell ref="N29:N30"/>
    <mergeCell ref="I29:I30"/>
    <mergeCell ref="J29:J30"/>
    <mergeCell ref="M29:M30"/>
    <mergeCell ref="L29:L30"/>
    <mergeCell ref="I32:I33"/>
    <mergeCell ref="P29:P30"/>
    <mergeCell ref="Q29:Q30"/>
    <mergeCell ref="R29:R30"/>
    <mergeCell ref="S29:S30"/>
    <mergeCell ref="O29:O30"/>
    <mergeCell ref="A26:A28"/>
    <mergeCell ref="A14:A15"/>
    <mergeCell ref="B21:B22"/>
    <mergeCell ref="C21:C22"/>
    <mergeCell ref="B29:B30"/>
    <mergeCell ref="C29:C30"/>
    <mergeCell ref="A16:A17"/>
    <mergeCell ref="A21:A22"/>
    <mergeCell ref="A29:A30"/>
    <mergeCell ref="F29:F30"/>
    <mergeCell ref="G29:G30"/>
    <mergeCell ref="H29:H30"/>
    <mergeCell ref="F27:F28"/>
    <mergeCell ref="L16:L17"/>
    <mergeCell ref="L21:L22"/>
    <mergeCell ref="L26:L28"/>
    <mergeCell ref="I27:I28"/>
    <mergeCell ref="E21:E22"/>
    <mergeCell ref="F21:F22"/>
    <mergeCell ref="G21:G22"/>
    <mergeCell ref="H21:H22"/>
    <mergeCell ref="G27:G28"/>
    <mergeCell ref="H27:H28"/>
    <mergeCell ref="V21:V22"/>
    <mergeCell ref="O21:O22"/>
    <mergeCell ref="P21:P22"/>
    <mergeCell ref="Q21:Q22"/>
    <mergeCell ref="A1:F1"/>
    <mergeCell ref="I21:I22"/>
    <mergeCell ref="J21:J22"/>
    <mergeCell ref="R21:R22"/>
    <mergeCell ref="S21:S22"/>
    <mergeCell ref="T21:T22"/>
    <mergeCell ref="A11:A13"/>
    <mergeCell ref="D21:D22"/>
    <mergeCell ref="N21:N22"/>
    <mergeCell ref="M21:M22"/>
    <mergeCell ref="L11:L13"/>
    <mergeCell ref="L14:L15"/>
  </mergeCells>
  <pageMargins left="0.511811024" right="0.511811024" top="0.9375" bottom="0.73750000000000004" header="0.31496062000000002" footer="0.31496062000000002"/>
  <pageSetup paperSize="9" scale="50" orientation="landscape" r:id="rId1"/>
  <headerFooter>
    <oddHeader>&amp;C&amp;G</oddHeader>
    <oddFooter>&amp;L&amp;G&amp;C&amp;G&amp;R&amp;G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5"/>
  <sheetViews>
    <sheetView view="pageLayout" topLeftCell="A22" zoomScaleNormal="100" workbookViewId="0">
      <selection activeCell="B40" sqref="B40:E40"/>
    </sheetView>
  </sheetViews>
  <sheetFormatPr defaultRowHeight="15"/>
  <cols>
    <col min="1" max="1" width="8.42578125" customWidth="1"/>
    <col min="2" max="2" width="14.140625" customWidth="1"/>
    <col min="3" max="3" width="19.42578125" customWidth="1"/>
    <col min="4" max="4" width="22.5703125" customWidth="1"/>
    <col min="5" max="5" width="27.5703125" customWidth="1"/>
    <col min="6" max="6" width="8.85546875" customWidth="1"/>
  </cols>
  <sheetData>
    <row r="1" spans="1:6" ht="18.75">
      <c r="A1" s="2"/>
      <c r="B1" s="132" t="s">
        <v>18</v>
      </c>
      <c r="C1" s="132"/>
      <c r="D1" s="132"/>
      <c r="E1" s="132"/>
      <c r="F1" s="2"/>
    </row>
    <row r="2" spans="1:6" ht="18.75">
      <c r="A2" s="2"/>
      <c r="B2" s="132" t="s">
        <v>108</v>
      </c>
      <c r="C2" s="132"/>
      <c r="D2" s="132"/>
      <c r="E2" s="132"/>
      <c r="F2" s="2"/>
    </row>
    <row r="3" spans="1:6" ht="18.75">
      <c r="A3" s="2"/>
      <c r="B3" s="93"/>
      <c r="C3" s="93"/>
      <c r="D3" s="93"/>
      <c r="E3" s="93"/>
      <c r="F3" s="2"/>
    </row>
    <row r="4" spans="1:6" ht="15.75">
      <c r="A4" s="2"/>
      <c r="B4" s="98" t="s">
        <v>1</v>
      </c>
      <c r="C4" s="99" t="s">
        <v>2</v>
      </c>
      <c r="D4" s="99" t="s">
        <v>107</v>
      </c>
      <c r="E4" s="100" t="s">
        <v>19</v>
      </c>
      <c r="F4" s="3"/>
    </row>
    <row r="5" spans="1:6" ht="15.75">
      <c r="A5" s="2"/>
      <c r="B5" s="94" t="s">
        <v>5</v>
      </c>
      <c r="C5" s="95">
        <f>Plan1!C5</f>
        <v>389871.37</v>
      </c>
      <c r="D5" s="96">
        <f>Plan2!C38</f>
        <v>0</v>
      </c>
      <c r="E5" s="97">
        <f>C5-D5</f>
        <v>389871.37</v>
      </c>
      <c r="F5" s="3"/>
    </row>
    <row r="6" spans="1:6" ht="15.75">
      <c r="A6" s="2"/>
      <c r="B6" s="94" t="s">
        <v>6</v>
      </c>
      <c r="C6" s="95">
        <f>Plan1!C6</f>
        <v>523793.25</v>
      </c>
      <c r="D6" s="96">
        <f>Plan2!D38</f>
        <v>2814780.3624999998</v>
      </c>
      <c r="E6" s="97">
        <f>C6-D6</f>
        <v>-2290987.1124999998</v>
      </c>
      <c r="F6" s="3"/>
    </row>
    <row r="7" spans="1:6" ht="15.75">
      <c r="A7" s="2"/>
      <c r="B7" s="94" t="s">
        <v>7</v>
      </c>
      <c r="C7" s="95">
        <f>Plan1!C7</f>
        <v>935651.89</v>
      </c>
      <c r="D7" s="96">
        <f>Plan2!E38</f>
        <v>1684502.4924999999</v>
      </c>
      <c r="E7" s="97">
        <f t="shared" ref="E7:E16" si="0">C7-D7</f>
        <v>-748850.60249999992</v>
      </c>
      <c r="F7" s="3"/>
    </row>
    <row r="8" spans="1:6" ht="15.75">
      <c r="A8" s="2"/>
      <c r="B8" s="94" t="s">
        <v>8</v>
      </c>
      <c r="C8" s="95">
        <f>Plan1!C8</f>
        <v>643793.81999999995</v>
      </c>
      <c r="D8" s="96">
        <f>Plan2!F38</f>
        <v>2222436.4109</v>
      </c>
      <c r="E8" s="97">
        <f t="shared" si="0"/>
        <v>-1578642.5909000002</v>
      </c>
      <c r="F8" s="3"/>
    </row>
    <row r="9" spans="1:6" ht="15.75">
      <c r="A9" s="2"/>
      <c r="B9" s="94" t="s">
        <v>9</v>
      </c>
      <c r="C9" s="95">
        <f>Plan1!C9</f>
        <v>791576.92</v>
      </c>
      <c r="D9" s="96">
        <f>Plan2!G38</f>
        <v>1571054.192</v>
      </c>
      <c r="E9" s="97">
        <f t="shared" si="0"/>
        <v>-779477.272</v>
      </c>
      <c r="F9" s="3"/>
    </row>
    <row r="10" spans="1:6" ht="15.75">
      <c r="A10" s="2"/>
      <c r="B10" s="94" t="s">
        <v>10</v>
      </c>
      <c r="C10" s="95">
        <f>Plan1!C10</f>
        <v>985655.05</v>
      </c>
      <c r="D10" s="96">
        <f>Plan2!H38</f>
        <v>1284190.9620000001</v>
      </c>
      <c r="E10" s="97">
        <f t="shared" si="0"/>
        <v>-298535.91200000001</v>
      </c>
      <c r="F10" s="3"/>
    </row>
    <row r="11" spans="1:6" ht="15.75">
      <c r="A11" s="2"/>
      <c r="B11" s="94" t="s">
        <v>11</v>
      </c>
      <c r="C11" s="95">
        <f>Plan1!C11</f>
        <v>1304538.3899999999</v>
      </c>
      <c r="D11" s="96">
        <f>Plan2!N38</f>
        <v>1495708.192</v>
      </c>
      <c r="E11" s="97">
        <f t="shared" si="0"/>
        <v>-191169.80200000014</v>
      </c>
      <c r="F11" s="3"/>
    </row>
    <row r="12" spans="1:6" ht="15.75">
      <c r="A12" s="2"/>
      <c r="B12" s="94" t="s">
        <v>12</v>
      </c>
      <c r="C12" s="95">
        <f>Plan1!C12</f>
        <v>1634168.08</v>
      </c>
      <c r="D12" s="96">
        <f>Plan2!O38</f>
        <v>1725895.3225</v>
      </c>
      <c r="E12" s="97">
        <f t="shared" si="0"/>
        <v>-91727.242499999935</v>
      </c>
      <c r="F12" s="3"/>
    </row>
    <row r="13" spans="1:6" ht="15.75">
      <c r="A13" s="2"/>
      <c r="B13" s="94" t="s">
        <v>13</v>
      </c>
      <c r="C13" s="95">
        <f>Plan1!C13</f>
        <v>1604409.22</v>
      </c>
      <c r="D13" s="96">
        <f>Plan2!P38</f>
        <v>1986037.8914999999</v>
      </c>
      <c r="E13" s="97">
        <f t="shared" si="0"/>
        <v>-381628.67149999994</v>
      </c>
      <c r="F13" s="3"/>
    </row>
    <row r="14" spans="1:6" ht="15.75">
      <c r="A14" s="2"/>
      <c r="B14" s="94" t="s">
        <v>14</v>
      </c>
      <c r="C14" s="95">
        <f>Plan1!C14</f>
        <v>1360095.29</v>
      </c>
      <c r="D14" s="96">
        <f>Plan2!Q38</f>
        <v>1829878.8625</v>
      </c>
      <c r="E14" s="97">
        <f t="shared" si="0"/>
        <v>-469783.57250000001</v>
      </c>
      <c r="F14" s="3"/>
    </row>
    <row r="15" spans="1:6" ht="15.75">
      <c r="A15" s="2"/>
      <c r="B15" s="94" t="s">
        <v>15</v>
      </c>
      <c r="C15" s="95">
        <f>Plan1!C15</f>
        <v>1569667.37</v>
      </c>
      <c r="D15" s="96">
        <f>Plan2!R38</f>
        <v>2171606.7570000002</v>
      </c>
      <c r="E15" s="97">
        <f t="shared" si="0"/>
        <v>-601939.3870000001</v>
      </c>
      <c r="F15" s="3"/>
    </row>
    <row r="16" spans="1:6" ht="15.75">
      <c r="A16" s="2"/>
      <c r="B16" s="94" t="s">
        <v>16</v>
      </c>
      <c r="C16" s="95">
        <f>Plan1!C16</f>
        <v>1515412.24</v>
      </c>
      <c r="D16" s="96">
        <f>Plan2!S38</f>
        <v>2401472.3337999997</v>
      </c>
      <c r="E16" s="97">
        <f t="shared" si="0"/>
        <v>-886060.09379999968</v>
      </c>
      <c r="F16" s="3"/>
    </row>
    <row r="17" spans="1:6" ht="15.75">
      <c r="A17" s="2"/>
      <c r="B17" s="114" t="s">
        <v>17</v>
      </c>
      <c r="C17" s="115">
        <f>SUM(C5:C16)</f>
        <v>13258632.890000002</v>
      </c>
      <c r="D17" s="115">
        <f>SUM(D5:D16)</f>
        <v>21187563.779199999</v>
      </c>
      <c r="E17" s="116">
        <f>SUM(E5:E16)</f>
        <v>-7928930.8891999992</v>
      </c>
      <c r="F17" s="3"/>
    </row>
    <row r="18" spans="1:6">
      <c r="A18" s="2"/>
      <c r="E18" s="2"/>
      <c r="F18" s="2"/>
    </row>
    <row r="19" spans="1:6" ht="15.75">
      <c r="A19" s="2"/>
      <c r="B19" s="186" t="s">
        <v>114</v>
      </c>
      <c r="C19" s="186"/>
      <c r="D19" s="102">
        <f>D17</f>
        <v>21187563.779199999</v>
      </c>
      <c r="E19" s="103">
        <f>E20+E21</f>
        <v>1</v>
      </c>
      <c r="F19" s="2"/>
    </row>
    <row r="20" spans="1:6" ht="15.75">
      <c r="A20" s="2"/>
      <c r="B20" s="187" t="s">
        <v>115</v>
      </c>
      <c r="C20" s="187"/>
      <c r="D20" s="83">
        <f>C17</f>
        <v>13258632.890000002</v>
      </c>
      <c r="E20" s="84">
        <f>D20/D19</f>
        <v>0.6257742998756709</v>
      </c>
      <c r="F20" s="2"/>
    </row>
    <row r="21" spans="1:6" ht="15.75">
      <c r="A21" s="2"/>
      <c r="B21" s="188" t="s">
        <v>116</v>
      </c>
      <c r="C21" s="188"/>
      <c r="D21" s="85">
        <f>D19-D20</f>
        <v>7928930.8891999964</v>
      </c>
      <c r="E21" s="84">
        <f>D21/D19</f>
        <v>0.37422570012432915</v>
      </c>
      <c r="F21" s="2"/>
    </row>
    <row r="22" spans="1:6" ht="15.75">
      <c r="A22" s="2"/>
      <c r="B22" s="6"/>
      <c r="C22" s="6"/>
      <c r="D22" s="6"/>
      <c r="E22" s="6"/>
      <c r="F22" s="2"/>
    </row>
    <row r="23" spans="1:6">
      <c r="A23" s="2"/>
      <c r="B23" s="189" t="s">
        <v>123</v>
      </c>
      <c r="C23" s="189"/>
      <c r="D23" s="189"/>
      <c r="E23" s="189"/>
      <c r="F23" s="2"/>
    </row>
    <row r="24" spans="1:6">
      <c r="A24" s="2"/>
      <c r="B24" s="189"/>
      <c r="C24" s="189"/>
      <c r="D24" s="189"/>
      <c r="E24" s="189"/>
      <c r="F24" s="2"/>
    </row>
    <row r="25" spans="1:6">
      <c r="A25" s="2"/>
      <c r="B25" s="189"/>
      <c r="C25" s="189"/>
      <c r="D25" s="189"/>
      <c r="E25" s="189"/>
      <c r="F25" s="2"/>
    </row>
    <row r="26" spans="1:6">
      <c r="A26" s="2"/>
      <c r="B26" s="189"/>
      <c r="C26" s="189"/>
      <c r="D26" s="189"/>
      <c r="E26" s="189"/>
      <c r="F26" s="2"/>
    </row>
    <row r="27" spans="1:6">
      <c r="A27" s="2"/>
      <c r="B27" s="189"/>
      <c r="C27" s="189"/>
      <c r="D27" s="189"/>
      <c r="E27" s="189"/>
      <c r="F27" s="2"/>
    </row>
    <row r="28" spans="1:6">
      <c r="A28" s="2"/>
      <c r="B28" s="189"/>
      <c r="C28" s="189"/>
      <c r="D28" s="189"/>
      <c r="E28" s="189"/>
      <c r="F28" s="2"/>
    </row>
    <row r="29" spans="1:6" s="2" customFormat="1" ht="14.45" customHeight="1">
      <c r="B29" s="190" t="s">
        <v>121</v>
      </c>
      <c r="C29" s="190"/>
      <c r="D29" s="190"/>
      <c r="E29" s="190"/>
    </row>
    <row r="30" spans="1:6" s="2" customFormat="1">
      <c r="A30" s="119"/>
      <c r="B30" s="86" t="s">
        <v>122</v>
      </c>
      <c r="C30" s="86"/>
      <c r="D30" s="86"/>
      <c r="E30" s="86"/>
    </row>
    <row r="31" spans="1:6" s="2" customFormat="1">
      <c r="A31" s="119"/>
      <c r="B31" s="86" t="s">
        <v>120</v>
      </c>
      <c r="C31" s="86"/>
      <c r="D31" s="86"/>
      <c r="E31" s="87"/>
    </row>
    <row r="32" spans="1:6" ht="14.45" customHeight="1">
      <c r="A32" s="119"/>
      <c r="B32" s="137" t="s">
        <v>119</v>
      </c>
      <c r="C32" s="137"/>
      <c r="D32" s="137"/>
      <c r="E32" s="137"/>
      <c r="F32" s="2"/>
    </row>
    <row r="33" spans="1:6" s="2" customFormat="1">
      <c r="A33" s="119"/>
      <c r="B33" s="86" t="s">
        <v>124</v>
      </c>
      <c r="C33" s="129"/>
      <c r="D33" s="129"/>
      <c r="E33" s="129"/>
    </row>
    <row r="34" spans="1:6" s="2" customFormat="1">
      <c r="A34" s="119"/>
      <c r="B34" s="92"/>
      <c r="C34" s="92"/>
      <c r="D34" s="92"/>
      <c r="E34" s="92"/>
    </row>
    <row r="35" spans="1:6" s="2" customFormat="1">
      <c r="A35" s="119"/>
      <c r="B35" s="92"/>
      <c r="C35" s="92"/>
      <c r="D35" s="92"/>
      <c r="E35" s="92"/>
    </row>
    <row r="36" spans="1:6" ht="15.75">
      <c r="A36" s="119"/>
      <c r="B36" s="188" t="s">
        <v>117</v>
      </c>
      <c r="C36" s="188"/>
      <c r="D36" s="5"/>
      <c r="E36" s="3"/>
      <c r="F36" s="2"/>
    </row>
    <row r="37" spans="1:6" ht="16.899999999999999" customHeight="1">
      <c r="B37" s="134"/>
      <c r="C37" s="134"/>
      <c r="D37" s="2"/>
      <c r="F37" s="4"/>
    </row>
    <row r="38" spans="1:6" ht="15.75">
      <c r="B38" s="191" t="s">
        <v>118</v>
      </c>
      <c r="C38" s="191"/>
      <c r="D38" s="192"/>
      <c r="E38" s="192"/>
      <c r="F38" s="4"/>
    </row>
    <row r="39" spans="1:6">
      <c r="A39" s="2"/>
      <c r="B39" s="125" t="s">
        <v>125</v>
      </c>
      <c r="C39" s="125"/>
      <c r="D39" s="125"/>
      <c r="E39" s="125"/>
      <c r="F39" s="118"/>
    </row>
    <row r="40" spans="1:6">
      <c r="B40" s="185" t="s">
        <v>129</v>
      </c>
      <c r="C40" s="185"/>
      <c r="D40" s="185"/>
      <c r="E40" s="185"/>
      <c r="F40" s="119"/>
    </row>
    <row r="41" spans="1:6" s="2" customFormat="1" ht="15.75">
      <c r="B41" s="122"/>
      <c r="C41" s="122"/>
      <c r="D41" s="122"/>
      <c r="E41" s="122"/>
      <c r="F41" s="119"/>
    </row>
    <row r="42" spans="1:6" s="2" customFormat="1">
      <c r="B42" s="101"/>
      <c r="C42" s="101"/>
      <c r="D42" s="101"/>
      <c r="E42" s="101"/>
      <c r="F42" s="119"/>
    </row>
    <row r="43" spans="1:6">
      <c r="A43" s="86"/>
      <c r="B43" s="91"/>
      <c r="C43" s="91"/>
      <c r="D43" s="91"/>
      <c r="E43" s="91"/>
      <c r="F43" s="119"/>
    </row>
    <row r="45" spans="1:6">
      <c r="A45" s="86"/>
    </row>
  </sheetData>
  <mergeCells count="13">
    <mergeCell ref="B32:E32"/>
    <mergeCell ref="B40:E40"/>
    <mergeCell ref="B1:E1"/>
    <mergeCell ref="B2:E2"/>
    <mergeCell ref="B19:C19"/>
    <mergeCell ref="B20:C20"/>
    <mergeCell ref="B21:C21"/>
    <mergeCell ref="B23:E28"/>
    <mergeCell ref="B29:E29"/>
    <mergeCell ref="B36:C36"/>
    <mergeCell ref="B38:C38"/>
    <mergeCell ref="D38:E38"/>
    <mergeCell ref="B37:C37"/>
  </mergeCells>
  <pageMargins left="0.511811024" right="0.511811024" top="1.4475" bottom="1.3125" header="0.31496062000000002" footer="0.31496062000000002"/>
  <pageSetup paperSize="9" scale="90" orientation="portrait" r:id="rId1"/>
  <headerFooter>
    <oddHeader>&amp;C&amp;G</oddHeader>
    <oddFooter>&amp;C&amp;G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kezia.souza</dc:creator>
  <cp:lastModifiedBy>milena.pinheiro</cp:lastModifiedBy>
  <cp:lastPrinted>2022-04-04T12:22:27Z</cp:lastPrinted>
  <dcterms:created xsi:type="dcterms:W3CDTF">2019-04-04T15:12:02Z</dcterms:created>
  <dcterms:modified xsi:type="dcterms:W3CDTF">2022-04-04T16:06:03Z</dcterms:modified>
</cp:coreProperties>
</file>