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 DO SETOR 2020\11-Kezia\"/>
    </mc:Choice>
  </mc:AlternateContent>
  <bookViews>
    <workbookView xWindow="0" yWindow="0" windowWidth="28800" windowHeight="12435"/>
  </bookViews>
  <sheets>
    <sheet name="MULTAS ARRECADADAS 2020" sheetId="1" r:id="rId1"/>
    <sheet name="APLICAÇÃO DOS RECURSOS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C21" i="3" l="1"/>
  <c r="D12" i="1"/>
  <c r="D13" i="1" s="1"/>
  <c r="D14" i="1" s="1"/>
  <c r="D15" i="1" s="1"/>
  <c r="D16" i="1" s="1"/>
  <c r="D17" i="1" s="1"/>
  <c r="D18" i="1" s="1"/>
  <c r="D19" i="1" s="1"/>
  <c r="D20" i="1" s="1"/>
  <c r="C21" i="1"/>
  <c r="C24" i="1" s="1"/>
  <c r="M44" i="2"/>
  <c r="N44" i="2"/>
  <c r="E44" i="2"/>
  <c r="D14" i="3" s="1"/>
  <c r="E14" i="3" s="1"/>
  <c r="G44" i="2"/>
  <c r="D16" i="3" s="1"/>
  <c r="E16" i="3" s="1"/>
  <c r="C44" i="2"/>
  <c r="D12" i="3" s="1"/>
  <c r="E12" i="3" s="1"/>
  <c r="O11" i="2"/>
  <c r="O12" i="2"/>
  <c r="O13" i="2"/>
  <c r="O15" i="2"/>
  <c r="O17" i="2"/>
  <c r="O19" i="2"/>
  <c r="O20" i="2"/>
  <c r="O24" i="2"/>
  <c r="O25" i="2"/>
  <c r="O26" i="2"/>
  <c r="O28" i="2"/>
  <c r="O29" i="2"/>
  <c r="O30" i="2"/>
  <c r="O32" i="2"/>
  <c r="O34" i="2"/>
  <c r="O35" i="2"/>
  <c r="O36" i="2"/>
  <c r="O37" i="2"/>
  <c r="O38" i="2"/>
  <c r="O39" i="2"/>
  <c r="O40" i="2"/>
  <c r="O42" i="2"/>
  <c r="O43" i="2"/>
  <c r="O10" i="2"/>
  <c r="K41" i="2"/>
  <c r="D41" i="2"/>
  <c r="L33" i="2"/>
  <c r="L27" i="2"/>
  <c r="K23" i="2"/>
  <c r="F23" i="2"/>
  <c r="L21" i="2"/>
  <c r="D16" i="2"/>
  <c r="O16" i="2" s="1"/>
  <c r="D14" i="2"/>
  <c r="K31" i="2"/>
  <c r="O31" i="2" s="1"/>
  <c r="J22" i="2"/>
  <c r="J44" i="2" s="1"/>
  <c r="D19" i="3" s="1"/>
  <c r="E19" i="3" s="1"/>
  <c r="D18" i="2"/>
  <c r="O18" i="2" s="1"/>
  <c r="O9" i="2"/>
  <c r="O8" i="2"/>
  <c r="H27" i="2"/>
  <c r="H44" i="2" s="1"/>
  <c r="D17" i="3" s="1"/>
  <c r="E17" i="3" s="1"/>
  <c r="I33" i="2"/>
  <c r="I44" i="2" s="1"/>
  <c r="D18" i="3" s="1"/>
  <c r="E18" i="3" s="1"/>
  <c r="D33" i="2"/>
  <c r="D21" i="2"/>
  <c r="D22" i="2"/>
  <c r="O22" i="2" s="1"/>
  <c r="C24" i="3"/>
  <c r="E24" i="1"/>
  <c r="D21" i="1" l="1"/>
  <c r="D23" i="1"/>
  <c r="D24" i="1"/>
  <c r="L44" i="2"/>
  <c r="D21" i="3" s="1"/>
  <c r="E21" i="3" s="1"/>
  <c r="O33" i="2"/>
  <c r="O21" i="2"/>
  <c r="O23" i="2"/>
  <c r="D44" i="2"/>
  <c r="D13" i="3" s="1"/>
  <c r="E13" i="3" s="1"/>
  <c r="K44" i="2"/>
  <c r="D20" i="3" s="1"/>
  <c r="E20" i="3" s="1"/>
  <c r="O41" i="2"/>
  <c r="O14" i="2"/>
  <c r="F44" i="2"/>
  <c r="D15" i="3" s="1"/>
  <c r="E15" i="3" s="1"/>
  <c r="E24" i="3" s="1"/>
  <c r="O27" i="2"/>
  <c r="D24" i="3" l="1"/>
  <c r="O44" i="2"/>
</calcChain>
</file>

<file path=xl/sharedStrings.xml><?xml version="1.0" encoding="utf-8"?>
<sst xmlns="http://schemas.openxmlformats.org/spreadsheetml/2006/main" count="148" uniqueCount="123">
  <si>
    <t>MULTAS ARRECADADAS</t>
  </si>
  <si>
    <t>Mês/Ano</t>
  </si>
  <si>
    <t>Arrecadação R$</t>
  </si>
  <si>
    <t>Valor Acumulado R$</t>
  </si>
  <si>
    <t>Qte.de Multas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</si>
  <si>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</si>
  <si>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</si>
  <si>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</si>
  <si>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</si>
  <si>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</si>
  <si>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</si>
  <si>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</si>
  <si>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</si>
  <si>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</si>
  <si>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</si>
  <si>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</si>
  <si>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</si>
  <si>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</si>
  <si>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COMPARATIVO MENSAL DAS MULTAS ARRECADADAS E DESPESAS</t>
  </si>
  <si>
    <t>ARRECADAÇÃO - DESPESAS</t>
  </si>
  <si>
    <t xml:space="preserve"> DESPESAS - APLICAÇÃO DA RECEITA ARRECADADA COM MULTAS DE TRÂSITO</t>
  </si>
  <si>
    <t>Destinação</t>
  </si>
  <si>
    <t>Fornecedor</t>
  </si>
  <si>
    <t xml:space="preserve">Janeiro 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</si>
  <si>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</si>
  <si>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</si>
  <si>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</si>
  <si>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</si>
  <si>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</si>
  <si>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</si>
  <si>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</si>
  <si>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</si>
  <si>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</si>
  <si>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</si>
  <si>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</si>
  <si>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Obs</t>
  </si>
  <si>
    <t>Resolução CONTRAN nº 638/2016:</t>
  </si>
  <si>
    <t xml:space="preserve">1. Sinalização                  </t>
  </si>
  <si>
    <t>Artigo: 3º</t>
  </si>
  <si>
    <t xml:space="preserve">    1.1 Painéis eletrônicos</t>
  </si>
  <si>
    <t>Artigo:  4º, VIII,</t>
  </si>
  <si>
    <t xml:space="preserve">    1.2 Sinalização de ruas</t>
  </si>
  <si>
    <t>Artigo:  4º,  X</t>
  </si>
  <si>
    <t>2. Engenharia de Campo</t>
  </si>
  <si>
    <t>Artigo 7º</t>
  </si>
  <si>
    <t xml:space="preserve">    2.1 Iluminação de Ponte</t>
  </si>
  <si>
    <t>Artigo 7º; §3º, V</t>
  </si>
  <si>
    <t>3. Policiamento e Fiscalização</t>
  </si>
  <si>
    <t>Artigo 9º</t>
  </si>
  <si>
    <t xml:space="preserve">    3.1 Aquisição e ou locação de imóvel para guarda de veículos removidos</t>
  </si>
  <si>
    <t xml:space="preserve"> Locação de imóvel para guarda de veículos removidos.</t>
  </si>
  <si>
    <t>Artigo 10º, IV</t>
  </si>
  <si>
    <t xml:space="preserve">    3.2 Aquisição, locação, manutenção e aferição de etilômetro.</t>
  </si>
  <si>
    <t>Artigo 10º, VII</t>
  </si>
  <si>
    <t>SETA - TRANSP</t>
  </si>
  <si>
    <t xml:space="preserve">    3.4 Manutenção, conservação e funcionamento da Junta Administrativa de Recursos de Infração - Jari, do Conselho Estadual de Trânsito - CETRAN e do Conselho de Trânsito do Distrito Federal -CONTRADIFE.</t>
  </si>
  <si>
    <t xml:space="preserve">    3.5 Construção, manutenção, conservação e funcionamento de centros descentralizados de controle operacional de trânsito, postos de fiscalização e policiamento e monitoramento viário.</t>
  </si>
  <si>
    <t xml:space="preserve">    3.6 Aquisição, locação, manutenção e configuração de talão eletrônico.</t>
  </si>
  <si>
    <t>Artigo 10º, XVI</t>
  </si>
  <si>
    <t xml:space="preserve">    3.7 Diárias e locomoção dos agentes de trânsito em operações de policiamento e fiscalização.</t>
  </si>
  <si>
    <t>Artigo 10º, XVIII</t>
  </si>
  <si>
    <t xml:space="preserve">    3.8 Uniformes e acessórios para agentes de trânsito e agentes da autoridade de trânsito.</t>
  </si>
  <si>
    <t>3.9 Implementação, informatização e manutenção de sistemas informatizados para processamento de multas de trânsito e demais procedimentos relativos.</t>
  </si>
  <si>
    <t>PRODAM CT Nº 22/2014</t>
  </si>
  <si>
    <t>Artigo 10º, XXI</t>
  </si>
  <si>
    <t xml:space="preserve">    3.10 Manutenção e abastecimento da frota operacional destinada ao policiamento e fiscalização de trânsito.</t>
  </si>
  <si>
    <t>Artigo 10º, XXIII</t>
  </si>
  <si>
    <t>4. Educação de trânsito</t>
  </si>
  <si>
    <t xml:space="preserve">    4.1 Material didático</t>
  </si>
  <si>
    <t>Artigo 11º, I</t>
  </si>
  <si>
    <t xml:space="preserve">    4.2 Campanhas publicitárias e educativas de trânsito.</t>
  </si>
  <si>
    <t xml:space="preserve">    4.3 Cursos de qualificação para profissionais dos órgãos de trânsito</t>
  </si>
  <si>
    <t>Artigo 11º, IX</t>
  </si>
  <si>
    <t xml:space="preserve">    4.4 Distribuição de material educativo de trânsito.</t>
  </si>
  <si>
    <t>Artigo 11º, X</t>
  </si>
  <si>
    <t xml:space="preserve">    4.5 Eventos educativos de trânsito.</t>
  </si>
  <si>
    <t>Artigo 11º, XI</t>
  </si>
  <si>
    <t xml:space="preserve">    4.6 Contratação de corpo técnico especializado para execução de cursos, ações e projetos educativos.</t>
  </si>
  <si>
    <t>Artigo 11º, XIV</t>
  </si>
  <si>
    <t>5. Contribuições</t>
  </si>
  <si>
    <t>Artigo 13º</t>
  </si>
  <si>
    <t xml:space="preserve">    5.1 Programa de Integração Social e de Formação do Patrimônio do Servidor Público - PIS/PASEP</t>
  </si>
  <si>
    <t>PIS/PASEP 1%</t>
  </si>
  <si>
    <t xml:space="preserve">TOTAL </t>
  </si>
  <si>
    <t>Fonte: Balancete Analítico/Contratos-AFI-SEFAZ</t>
  </si>
  <si>
    <t>OBS.: Comprovantes disponiveis para consulta no setor de contabilidade.</t>
  </si>
  <si>
    <t>PRODAM CT Nº 11/2016</t>
  </si>
  <si>
    <t>FOLHA DE PGTO - CETRAN</t>
  </si>
  <si>
    <t>FOLHA DE PGTO - JARI</t>
  </si>
  <si>
    <t>PERSONAL LTDA</t>
  </si>
  <si>
    <t xml:space="preserve">    3.3 Aquisição e ou locação de veículos, viaturas e empilhadeira - motos, triciclos, quadriciclos, caminhões, reboques, microônibus, minivans, aeronaves - com instalações e ou equipamentos de policiamento e fiscalização</t>
  </si>
  <si>
    <t>WF CONTROL CT: 005/2017</t>
  </si>
  <si>
    <t>WF CONTROL CT: 021/2018</t>
  </si>
  <si>
    <t>GUIMARÃES FERN CT 013/2016</t>
  </si>
  <si>
    <t>GUIMARÃES FERN. CT 013/2017</t>
  </si>
  <si>
    <t>I.M. DE LIMA - CT 10/2016</t>
  </si>
  <si>
    <t>MA PUBLIC. E SERV. CT - 012/2018</t>
  </si>
  <si>
    <t>FOB LOCAÇÃO CT: 013/2018</t>
  </si>
  <si>
    <t>E DA CUNHA PINHEIRO</t>
  </si>
  <si>
    <t>Exercício: 2020</t>
  </si>
  <si>
    <t>Locação de Empilhadeira - Para transportar e alterar posicões dos veículos apreendidos pelo setor pelo setor operacional do DETRAN.</t>
  </si>
  <si>
    <t>Aquisição de cones para sinalização de Trânsito.</t>
  </si>
  <si>
    <t>Serviços de locação de veìculos e equipamentos rodoviários para realização dos serviços de remoção, rebocamentos, guinchamentos de veículos leves e médios,com fornecimento de motorista e ajudante, destinados a atender as necessidades do setor operacional e do setor de educação de trânsito do DETRAN/AM</t>
  </si>
  <si>
    <t>Contratação de serviços de locação de módulos de trabalhos temporários, destinado a atender as necessidades deste Departamento de Trânsito.</t>
  </si>
  <si>
    <t>Contratação para prestação de serviços de uso de solução de talão eletrônico de multas em plataforma Android para atender as necessidades deste Departamento de Trânsito.</t>
  </si>
  <si>
    <t>Serv processamento de dados diário sistemas Controle Infrações de Trãnsito-SCIT, Controle Veículos, Multas, e Talonários-CVMT- integrando-se ao RENAVAM, Carteira Nacional de Habilitação-SCNH, integrando-se ao RENACH e Controle de Frota de Veículos</t>
  </si>
  <si>
    <t>Contratação de serviço de locação e positivação de réplicas de 7 metros de altura (Lote 2), adesivo da campanha em vigor.</t>
  </si>
  <si>
    <t>Contratação de serviço de locação e positivação de balão publicitário, tipo blim (Lote 1), adesivo da campanha em vigor.</t>
  </si>
  <si>
    <t>serviço de confecção de 100 bonés americano, com aba curvada, material: tactel, fecho em velcro, tamanho único, e 2.500 flanelas, para campanhas publicitária educativa.</t>
  </si>
  <si>
    <t>Contratação para prestação de serviços em criar, produzir, desenvolver e realizar atividades teatrais como ferramenta para a promoção de ações educativas de trânsito nas instituições escolares no município de Manaus e eventos programados pelo Detran.</t>
  </si>
  <si>
    <t xml:space="preserve">                                                                </t>
  </si>
  <si>
    <t xml:space="preserve"> R$ 685.230,00 
</t>
  </si>
  <si>
    <t>203- Recursos vinculados ao Trânsito = Multas de Trânsito nos termos do Art. Nº 320 da Lei nº 9.503/1997.0</t>
  </si>
  <si>
    <t>Aquisição de 4000 unidade de bocal para etilômetro compatível com modelo BAF-300, aqusição de 1500 rolos de bobina, aquisição de 30 unidades de rádio ponta a ponto.</t>
  </si>
  <si>
    <t>Despesa R$</t>
  </si>
  <si>
    <t>Obs: Devido a mudança na estrutura do sistema de cobrança do DETRAN-AM</t>
  </si>
  <si>
    <t xml:space="preserve">       o mês de novembro/2020 será atualizado assim que dispusermos dos</t>
  </si>
  <si>
    <t>dados.</t>
  </si>
  <si>
    <t>Manaus, 30/11/2020</t>
  </si>
  <si>
    <t>Pasta: área de trabalho &gt; contabilidade &gt;multas arrecadas e despesas-2013-2020</t>
  </si>
  <si>
    <t>Manaus - AM, 30  novembro de 2020.</t>
  </si>
  <si>
    <t xml:space="preserve"> O valor das despesas superam a arrecadação com multas de trânsito cujo</t>
  </si>
  <si>
    <t>valor é suprido com recursos próprios do DEETRAN de outras fontes.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</si>
</sst>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/>
    <xf numFmtId="49" fontId="3" fillId="0" borderId="0" xfId="0" applyNumberFormat="1" applyFont="1" applyAlignment="1">
      <alignment horizontal="center"/>
    </xf>
    <xf numFmtId="43" fontId="3" fillId="0" borderId="0" xfId="1" applyFont="1"/>
    <xf numFmtId="0" fontId="4" fillId="0" borderId="0" xfId="0" applyFont="1" applyAlignment="1">
      <alignment horizontal="center"/>
    </xf>
    <xf numFmtId="0" fontId="4" fillId="0" borderId="0" xfId="0" applyFont="1" applyAlignment="1"/>
    <xf numFmtId="43" fontId="3" fillId="0" borderId="0" xfId="1" applyFont="1" applyAlignment="1">
      <alignment horizontal="center"/>
    </xf>
    <xf numFmtId="0" fontId="4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3" fontId="3" fillId="0" borderId="1" xfId="1" applyFont="1" applyBorder="1"/>
    <xf numFmtId="0" fontId="5" fillId="0" borderId="2" xfId="0" applyFont="1" applyBorder="1" applyAlignment="1">
      <alignment horizontal="center"/>
    </xf>
    <xf numFmtId="0" fontId="2" fillId="0" borderId="0" xfId="0" applyFont="1"/>
    <xf numFmtId="49" fontId="4" fillId="0" borderId="1" xfId="0" applyNumberFormat="1" applyFont="1" applyBorder="1" applyAlignment="1">
      <alignment horizontal="center"/>
    </xf>
    <xf numFmtId="43" fontId="4" fillId="0" borderId="1" xfId="1" applyFont="1" applyBorder="1"/>
    <xf numFmtId="49" fontId="6" fillId="0" borderId="0" xfId="0" applyNumberFormat="1" applyFont="1" applyAlignment="1">
      <alignment horizontal="left"/>
    </xf>
    <xf numFmtId="0" fontId="5" fillId="0" borderId="0" xfId="0" applyFont="1" applyBorder="1" applyAlignment="1"/>
    <xf numFmtId="17" fontId="5" fillId="0" borderId="2" xfId="0" applyNumberFormat="1" applyFont="1" applyBorder="1" applyAlignment="1"/>
    <xf numFmtId="0" fontId="4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wrapText="1"/>
    </xf>
    <xf numFmtId="0" fontId="0" fillId="0" borderId="1" xfId="0" applyBorder="1"/>
    <xf numFmtId="0" fontId="0" fillId="0" borderId="1" xfId="0" applyFill="1" applyBorder="1"/>
    <xf numFmtId="0" fontId="0" fillId="0" borderId="5" xfId="0" applyFill="1" applyBorder="1"/>
    <xf numFmtId="0" fontId="0" fillId="0" borderId="3" xfId="0" applyFill="1" applyBorder="1"/>
    <xf numFmtId="49" fontId="3" fillId="0" borderId="1" xfId="0" applyNumberFormat="1" applyFont="1" applyFill="1" applyBorder="1" applyAlignment="1">
      <alignment horizontal="left" vertical="center" wrapText="1"/>
    </xf>
    <xf numFmtId="0" fontId="0" fillId="0" borderId="0" xfId="0" applyFill="1" applyBorder="1"/>
    <xf numFmtId="49" fontId="8" fillId="0" borderId="0" xfId="0" applyNumberFormat="1" applyFont="1" applyFill="1" applyBorder="1" applyAlignment="1">
      <alignment horizontal="left" wrapText="1"/>
    </xf>
    <xf numFmtId="49" fontId="4" fillId="0" borderId="1" xfId="0" applyNumberFormat="1" applyFont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4" fontId="3" fillId="0" borderId="1" xfId="1" applyNumberFormat="1" applyFont="1" applyFill="1" applyBorder="1" applyAlignment="1">
      <alignment horizontal="center" vertical="center"/>
    </xf>
    <xf numFmtId="44" fontId="3" fillId="0" borderId="1" xfId="1" applyNumberFormat="1" applyFont="1" applyBorder="1" applyAlignment="1">
      <alignment horizontal="center" vertical="center"/>
    </xf>
    <xf numFmtId="44" fontId="3" fillId="0" borderId="1" xfId="0" applyNumberFormat="1" applyFont="1" applyFill="1" applyBorder="1" applyAlignment="1">
      <alignment horizontal="center" vertical="center"/>
    </xf>
    <xf numFmtId="44" fontId="3" fillId="0" borderId="4" xfId="1" applyNumberFormat="1" applyFont="1" applyFill="1" applyBorder="1" applyAlignment="1">
      <alignment horizontal="center" vertical="center"/>
    </xf>
    <xf numFmtId="44" fontId="0" fillId="0" borderId="1" xfId="0" applyNumberFormat="1" applyFill="1" applyBorder="1"/>
    <xf numFmtId="49" fontId="3" fillId="0" borderId="3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vertical="center" wrapText="1"/>
    </xf>
    <xf numFmtId="0" fontId="0" fillId="0" borderId="0" xfId="0" applyFill="1"/>
    <xf numFmtId="44" fontId="4" fillId="0" borderId="1" xfId="0" applyNumberFormat="1" applyFont="1" applyBorder="1"/>
    <xf numFmtId="44" fontId="3" fillId="0" borderId="0" xfId="0" applyNumberFormat="1" applyFont="1"/>
    <xf numFmtId="44" fontId="3" fillId="0" borderId="1" xfId="0" applyNumberFormat="1" applyFont="1" applyBorder="1"/>
    <xf numFmtId="43" fontId="0" fillId="0" borderId="0" xfId="0" applyNumberFormat="1"/>
    <xf numFmtId="44" fontId="4" fillId="0" borderId="1" xfId="1" applyNumberFormat="1" applyFont="1" applyFill="1" applyBorder="1" applyAlignment="1">
      <alignment horizontal="center" vertical="center"/>
    </xf>
    <xf numFmtId="44" fontId="0" fillId="0" borderId="1" xfId="0" applyNumberFormat="1" applyBorder="1"/>
    <xf numFmtId="49" fontId="4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44" fontId="3" fillId="0" borderId="1" xfId="1" applyNumberFormat="1" applyFont="1" applyBorder="1"/>
    <xf numFmtId="0" fontId="3" fillId="0" borderId="1" xfId="0" applyNumberFormat="1" applyFont="1" applyBorder="1"/>
    <xf numFmtId="0" fontId="3" fillId="0" borderId="1" xfId="0" applyNumberFormat="1" applyFont="1" applyFill="1" applyBorder="1"/>
    <xf numFmtId="0" fontId="3" fillId="0" borderId="1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0" fillId="0" borderId="1" xfId="0" applyNumberFormat="1" applyFill="1" applyBorder="1"/>
    <xf numFmtId="8" fontId="3" fillId="0" borderId="1" xfId="1" applyNumberFormat="1" applyFont="1" applyFill="1" applyBorder="1" applyAlignment="1">
      <alignment horizontal="center" vertical="center"/>
    </xf>
    <xf numFmtId="44" fontId="3" fillId="0" borderId="1" xfId="1" applyNumberFormat="1" applyFont="1" applyFill="1" applyBorder="1" applyAlignment="1">
      <alignment horizontal="center" wrapText="1"/>
    </xf>
    <xf numFmtId="44" fontId="3" fillId="0" borderId="1" xfId="0" applyNumberFormat="1" applyFont="1" applyBorder="1" applyAlignment="1">
      <alignment vertical="center"/>
    </xf>
    <xf numFmtId="44" fontId="9" fillId="0" borderId="1" xfId="0" applyNumberFormat="1" applyFont="1" applyFill="1" applyBorder="1" applyAlignment="1">
      <alignment horizontal="center" vertical="center" wrapText="1"/>
    </xf>
    <xf numFmtId="44" fontId="3" fillId="0" borderId="1" xfId="0" applyNumberFormat="1" applyFont="1" applyFill="1" applyBorder="1"/>
    <xf numFmtId="49" fontId="3" fillId="0" borderId="3" xfId="0" applyNumberFormat="1" applyFont="1" applyFill="1" applyBorder="1" applyAlignment="1">
      <alignment horizontal="left" vertical="center" wrapText="1"/>
    </xf>
    <xf numFmtId="4" fontId="0" fillId="0" borderId="1" xfId="0" applyNumberFormat="1" applyBorder="1"/>
    <xf numFmtId="44" fontId="10" fillId="0" borderId="0" xfId="0" applyNumberFormat="1" applyFont="1" applyAlignment="1">
      <alignment horizontal="center" vertical="center"/>
    </xf>
    <xf numFmtId="4" fontId="0" fillId="0" borderId="1" xfId="0" applyNumberFormat="1" applyFill="1" applyBorder="1"/>
    <xf numFmtId="44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left" vertical="center"/>
    </xf>
    <xf numFmtId="44" fontId="3" fillId="0" borderId="0" xfId="0" applyNumberFormat="1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4" fontId="0" fillId="0" borderId="0" xfId="0" applyNumberFormat="1"/>
    <xf numFmtId="0" fontId="0" fillId="0" borderId="0" xfId="0" applyAlignment="1">
      <alignment horizontal="right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8" fillId="0" borderId="0" xfId="0" applyFont="1"/>
    <xf numFmtId="0" fontId="11" fillId="0" borderId="0" xfId="0" applyFont="1" applyAlignment="1"/>
    <xf numFmtId="44" fontId="11" fillId="0" borderId="0" xfId="0" applyNumberFormat="1" applyFont="1" applyAlignment="1"/>
    <xf numFmtId="0" fontId="11" fillId="0" borderId="0" xfId="0" applyFont="1" applyAlignment="1">
      <alignment horizontal="center"/>
    </xf>
    <xf numFmtId="44" fontId="11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/>
    <xf numFmtId="44" fontId="12" fillId="0" borderId="0" xfId="0" applyNumberFormat="1" applyFont="1"/>
    <xf numFmtId="49" fontId="11" fillId="0" borderId="0" xfId="0" applyNumberFormat="1" applyFont="1" applyAlignment="1">
      <alignment horizontal="center"/>
    </xf>
    <xf numFmtId="43" fontId="11" fillId="0" borderId="0" xfId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left"/>
    </xf>
    <xf numFmtId="43" fontId="8" fillId="0" borderId="0" xfId="1" applyFont="1"/>
    <xf numFmtId="0" fontId="8" fillId="0" borderId="0" xfId="0" applyFont="1" applyFill="1"/>
    <xf numFmtId="0" fontId="7" fillId="0" borderId="0" xfId="0" applyFont="1"/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3" fillId="0" borderId="3" xfId="0" applyNumberFormat="1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left" vertical="center" wrapText="1"/>
    </xf>
    <xf numFmtId="49" fontId="4" fillId="0" borderId="6" xfId="0" applyNumberFormat="1" applyFont="1" applyFill="1" applyBorder="1" applyAlignment="1">
      <alignment horizontal="center" wrapText="1"/>
    </xf>
    <xf numFmtId="49" fontId="4" fillId="0" borderId="7" xfId="0" applyNumberFormat="1" applyFont="1" applyFill="1" applyBorder="1" applyAlignment="1">
      <alignment horizontal="center" wrapText="1"/>
    </xf>
    <xf numFmtId="49" fontId="8" fillId="0" borderId="8" xfId="0" applyNumberFormat="1" applyFont="1" applyBorder="1" applyAlignment="1">
      <alignment horizontal="left" vertical="center"/>
    </xf>
    <xf numFmtId="0" fontId="0" fillId="0" borderId="4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left" vertical="top" wrapText="1"/>
    </xf>
    <xf numFmtId="49" fontId="3" fillId="0" borderId="5" xfId="0" applyNumberFormat="1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171450</xdr:rowOff>
    </xdr:from>
    <xdr:to>
      <xdr:col>5</xdr:col>
      <xdr:colOff>342900</xdr:colOff>
      <xdr:row>47</xdr:row>
      <xdr:rowOff>133350</xdr:rowOff>
    </xdr:to>
    <xdr:pic>
      <xdr:nvPicPr>
        <xdr:cNvPr id="2" name="Imagem 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82050"/>
          <a:ext cx="60674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</xdr:row>
      <xdr:rowOff>9525</xdr:rowOff>
    </xdr:from>
    <xdr:to>
      <xdr:col>4</xdr:col>
      <xdr:colOff>904875</xdr:colOff>
      <xdr:row>5</xdr:row>
      <xdr:rowOff>19050</xdr:rowOff>
    </xdr:to>
    <xdr:pic>
      <xdr:nvPicPr>
        <xdr:cNvPr id="3" name="Imagem 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0100" y="200025"/>
          <a:ext cx="46672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581727</xdr:colOff>
      <xdr:row>0</xdr:row>
      <xdr:rowOff>141180</xdr:rowOff>
    </xdr:from>
    <xdr:to>
      <xdr:col>8</xdr:col>
      <xdr:colOff>715756</xdr:colOff>
      <xdr:row>4</xdr:row>
      <xdr:rowOff>100359</xdr:rowOff>
    </xdr:to>
    <xdr:sp macro="" textlink="">
      <xdr:nvSpPr>
        <xdr:cNvPr id="4" name="Caixa de texto 3"/>
        <xdr:cNvSpPr>
          <a:spLocks noChangeArrowheads="1"/>
        </xdr:cNvSpPr>
      </xdr:nvSpPr>
      <xdr:spPr bwMode="auto">
        <a:xfrm>
          <a:off x="11358584" y="141180"/>
          <a:ext cx="3753529" cy="775608"/>
        </a:xfrm>
        <a:prstGeom prst="rect">
          <a:avLst/>
        </a:prstGeom>
        <a:noFill/>
        <a:ln w="6480">
          <a:noFill/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pt-BR" sz="900" b="0" i="0" strike="noStrike">
              <a:solidFill>
                <a:srgbClr val="000000"/>
              </a:solidFill>
              <a:latin typeface="Novecento wide Book"/>
            </a:rPr>
            <a:t>SECRETARIA DE ESTADO DE</a:t>
          </a:r>
        </a:p>
        <a:p>
          <a:pPr algn="ctr" rtl="0">
            <a:defRPr sz="1000"/>
          </a:pPr>
          <a:r>
            <a:rPr lang="pt-BR" sz="900" b="1" i="0" strike="noStrike">
              <a:solidFill>
                <a:srgbClr val="000000"/>
              </a:solidFill>
              <a:latin typeface="Novecento wide Book"/>
            </a:rPr>
            <a:t>Segurança Pública</a:t>
          </a:r>
        </a:p>
        <a:p>
          <a:pPr algn="l" rtl="0">
            <a:defRPr sz="1000"/>
          </a:pPr>
          <a:endParaRPr lang="pt-BR" sz="900" b="1" i="0" strike="noStrike">
            <a:solidFill>
              <a:srgbClr val="000000"/>
            </a:solidFill>
            <a:latin typeface="Novecento wide Book"/>
          </a:endParaRPr>
        </a:p>
      </xdr:txBody>
    </xdr:sp>
    <xdr:clientData/>
  </xdr:twoCellAnchor>
  <xdr:twoCellAnchor editAs="oneCell">
    <xdr:from>
      <xdr:col>0</xdr:col>
      <xdr:colOff>930088</xdr:colOff>
      <xdr:row>0</xdr:row>
      <xdr:rowOff>22412</xdr:rowOff>
    </xdr:from>
    <xdr:to>
      <xdr:col>0</xdr:col>
      <xdr:colOff>4392706</xdr:colOff>
      <xdr:row>4</xdr:row>
      <xdr:rowOff>202879</xdr:rowOff>
    </xdr:to>
    <xdr:pic>
      <xdr:nvPicPr>
        <xdr:cNvPr id="5" name="Imagem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088" y="22412"/>
          <a:ext cx="3462618" cy="987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711652</xdr:colOff>
      <xdr:row>0</xdr:row>
      <xdr:rowOff>0</xdr:rowOff>
    </xdr:from>
    <xdr:to>
      <xdr:col>5</xdr:col>
      <xdr:colOff>625929</xdr:colOff>
      <xdr:row>4</xdr:row>
      <xdr:rowOff>182791</xdr:rowOff>
    </xdr:to>
    <xdr:pic>
      <xdr:nvPicPr>
        <xdr:cNvPr id="3" name="Imagem 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37438" y="0"/>
          <a:ext cx="5765348" cy="999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1455962</xdr:colOff>
      <xdr:row>45</xdr:row>
      <xdr:rowOff>408214</xdr:rowOff>
    </xdr:from>
    <xdr:to>
      <xdr:col>16</xdr:col>
      <xdr:colOff>761999</xdr:colOff>
      <xdr:row>54</xdr:row>
      <xdr:rowOff>70757</xdr:rowOff>
    </xdr:to>
    <xdr:pic>
      <xdr:nvPicPr>
        <xdr:cNvPr id="6" name="Imagem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99641" y="16981714"/>
          <a:ext cx="3932465" cy="17444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43</xdr:row>
      <xdr:rowOff>152399</xdr:rowOff>
    </xdr:from>
    <xdr:to>
      <xdr:col>5</xdr:col>
      <xdr:colOff>542924</xdr:colOff>
      <xdr:row>49</xdr:row>
      <xdr:rowOff>152400</xdr:rowOff>
    </xdr:to>
    <xdr:pic>
      <xdr:nvPicPr>
        <xdr:cNvPr id="2" name="Imagem 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8762999"/>
          <a:ext cx="6638924" cy="1143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38099</xdr:colOff>
      <xdr:row>0</xdr:row>
      <xdr:rowOff>104774</xdr:rowOff>
    </xdr:from>
    <xdr:to>
      <xdr:col>4</xdr:col>
      <xdr:colOff>114300</xdr:colOff>
      <xdr:row>5</xdr:row>
      <xdr:rowOff>139565</xdr:rowOff>
    </xdr:to>
    <xdr:pic>
      <xdr:nvPicPr>
        <xdr:cNvPr id="3" name="Imagem 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90674" y="104774"/>
          <a:ext cx="2876551" cy="987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workbookViewId="0">
      <selection activeCell="D39" sqref="D39"/>
    </sheetView>
  </sheetViews>
  <sheetFormatPr defaultRowHeight="15" x14ac:dyDescent="0.25"/>
  <cols>
    <col min="2" max="2" width="16" customWidth="1"/>
    <col min="3" max="3" width="21.42578125" customWidth="1"/>
    <col min="4" max="4" width="21.85546875" customWidth="1"/>
    <col min="5" max="5" width="17.42578125" customWidth="1"/>
    <col min="6" max="6" width="5.28515625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94"/>
      <c r="B7" s="94"/>
      <c r="C7" s="94"/>
      <c r="D7" s="94"/>
      <c r="E7" s="94"/>
      <c r="F7" s="94"/>
    </row>
    <row r="8" spans="1:6" ht="18.75" x14ac:dyDescent="0.3">
      <c r="A8" s="2"/>
      <c r="B8" s="93" t="s">
        <v>0</v>
      </c>
      <c r="C8" s="93"/>
      <c r="D8" s="93"/>
      <c r="E8" s="93"/>
      <c r="F8" s="2"/>
    </row>
    <row r="9" spans="1:6" ht="18.75" x14ac:dyDescent="0.3">
      <c r="A9" s="2"/>
      <c r="B9" s="92" t="s">
        <v>99</v>
      </c>
      <c r="C9" s="92"/>
      <c r="D9" s="92"/>
      <c r="E9" s="92"/>
      <c r="F9" s="2"/>
    </row>
    <row r="10" spans="1:6" ht="18.75" x14ac:dyDescent="0.3">
      <c r="A10" s="2"/>
      <c r="B10" s="12"/>
      <c r="C10" s="12"/>
      <c r="D10" s="12"/>
      <c r="E10" s="12"/>
      <c r="F10" s="2"/>
    </row>
    <row r="11" spans="1:6" ht="15.75" x14ac:dyDescent="0.25">
      <c r="A11" s="2"/>
      <c r="B11" s="9" t="s">
        <v>1</v>
      </c>
      <c r="C11" s="9" t="s">
        <v>2</v>
      </c>
      <c r="D11" s="9" t="s">
        <v>3</v>
      </c>
      <c r="E11" s="9" t="s">
        <v>4</v>
      </c>
      <c r="F11" s="3"/>
    </row>
    <row r="12" spans="1:6" ht="15.75" x14ac:dyDescent="0.25">
      <c r="A12" s="2"/>
      <c r="B12" s="10" t="s">
        <v>5</v>
      </c>
      <c r="C12" s="45">
        <v>939804.45</v>
      </c>
      <c r="D12" s="11">
        <f>C12</f>
        <v>939804.45</v>
      </c>
      <c r="E12" s="71">
        <v>4192</v>
      </c>
      <c r="F12" s="3"/>
    </row>
    <row r="13" spans="1:6" ht="15.75" x14ac:dyDescent="0.25">
      <c r="A13" s="2"/>
      <c r="B13" s="10" t="s">
        <v>6</v>
      </c>
      <c r="C13" s="45">
        <v>821947.18</v>
      </c>
      <c r="D13" s="11">
        <f>D12+C13</f>
        <v>1761751.63</v>
      </c>
      <c r="E13" s="71">
        <v>3402</v>
      </c>
      <c r="F13" s="3"/>
    </row>
    <row r="14" spans="1:6" ht="15.75" x14ac:dyDescent="0.25">
      <c r="A14" s="2"/>
      <c r="B14" s="10" t="s">
        <v>7</v>
      </c>
      <c r="C14" s="45">
        <v>766071.83</v>
      </c>
      <c r="D14" s="11">
        <f t="shared" ref="D14:D23" si="0">D13+C14</f>
        <v>2527823.46</v>
      </c>
      <c r="E14" s="71">
        <v>1710</v>
      </c>
      <c r="F14" s="3"/>
    </row>
    <row r="15" spans="1:6" ht="15.75" x14ac:dyDescent="0.25">
      <c r="A15" s="2"/>
      <c r="B15" s="10" t="s">
        <v>8</v>
      </c>
      <c r="C15" s="45">
        <v>337057.62</v>
      </c>
      <c r="D15" s="11">
        <f t="shared" si="0"/>
        <v>2864881.08</v>
      </c>
      <c r="E15" s="71">
        <v>864</v>
      </c>
      <c r="F15" s="3"/>
    </row>
    <row r="16" spans="1:6" ht="15.75" x14ac:dyDescent="0.25">
      <c r="A16" s="2"/>
      <c r="B16" s="10" t="s">
        <v>9</v>
      </c>
      <c r="C16" s="45">
        <v>415516.75</v>
      </c>
      <c r="D16" s="11">
        <f t="shared" si="0"/>
        <v>3280397.83</v>
      </c>
      <c r="E16" s="71">
        <v>1690</v>
      </c>
      <c r="F16" s="3"/>
    </row>
    <row r="17" spans="1:6" ht="15.75" x14ac:dyDescent="0.25">
      <c r="A17" s="1"/>
      <c r="B17" s="10" t="s">
        <v>10</v>
      </c>
      <c r="C17" s="45">
        <v>857446.22</v>
      </c>
      <c r="D17" s="11">
        <f t="shared" si="0"/>
        <v>4137844.05</v>
      </c>
      <c r="E17" s="71">
        <v>3524</v>
      </c>
      <c r="F17" s="3"/>
    </row>
    <row r="18" spans="1:6" ht="15.75" x14ac:dyDescent="0.25">
      <c r="A18" s="1"/>
      <c r="B18" s="10" t="s">
        <v>11</v>
      </c>
      <c r="C18" s="36">
        <v>804588.52</v>
      </c>
      <c r="D18" s="11">
        <f t="shared" si="0"/>
        <v>4942432.57</v>
      </c>
      <c r="E18" s="71">
        <v>4431</v>
      </c>
      <c r="F18" s="3"/>
    </row>
    <row r="19" spans="1:6" ht="15.75" x14ac:dyDescent="0.25">
      <c r="A19" s="1"/>
      <c r="B19" s="10" t="s">
        <v>12</v>
      </c>
      <c r="C19" s="62">
        <v>946903.67</v>
      </c>
      <c r="D19" s="11">
        <f t="shared" si="0"/>
        <v>5889336.2400000002</v>
      </c>
      <c r="E19" s="71">
        <v>4083</v>
      </c>
      <c r="F19" s="3"/>
    </row>
    <row r="20" spans="1:6" ht="15.75" x14ac:dyDescent="0.25">
      <c r="A20" s="1"/>
      <c r="B20" s="10" t="s">
        <v>13</v>
      </c>
      <c r="C20" s="49">
        <v>869184.13</v>
      </c>
      <c r="D20" s="11">
        <f t="shared" si="0"/>
        <v>6758520.3700000001</v>
      </c>
      <c r="E20" s="71">
        <v>4456</v>
      </c>
      <c r="F20" s="3"/>
    </row>
    <row r="21" spans="1:6" ht="15.75" x14ac:dyDescent="0.25">
      <c r="A21" s="1"/>
      <c r="B21" s="10" t="s">
        <v>14</v>
      </c>
      <c r="C21" s="49">
        <f>505039.48+363493.28</f>
        <v>868532.76</v>
      </c>
      <c r="D21" s="11">
        <f t="shared" si="0"/>
        <v>7627053.1299999999</v>
      </c>
      <c r="E21" s="71">
        <v>5698</v>
      </c>
      <c r="F21" s="3"/>
    </row>
    <row r="22" spans="1:6" ht="15.75" x14ac:dyDescent="0.25">
      <c r="A22" s="1"/>
      <c r="B22" s="10" t="s">
        <v>15</v>
      </c>
      <c r="C22" s="49"/>
      <c r="D22" s="11"/>
      <c r="E22" s="72"/>
      <c r="F22" s="3"/>
    </row>
    <row r="23" spans="1:6" ht="15.75" x14ac:dyDescent="0.25">
      <c r="A23" s="1"/>
      <c r="B23" s="10" t="s">
        <v>16</v>
      </c>
      <c r="C23" s="49"/>
      <c r="D23" s="11">
        <f t="shared" si="0"/>
        <v>0</v>
      </c>
      <c r="E23" s="72"/>
      <c r="F23" s="3"/>
    </row>
    <row r="24" spans="1:6" ht="15.75" x14ac:dyDescent="0.25">
      <c r="A24" s="1"/>
      <c r="B24" s="14" t="s">
        <v>17</v>
      </c>
      <c r="C24" s="40">
        <f>SUM(C12:C23)</f>
        <v>7627053.1299999999</v>
      </c>
      <c r="D24" s="40">
        <f>D21</f>
        <v>7627053.1299999999</v>
      </c>
      <c r="E24" s="73">
        <f>SUM(E12:E23)</f>
        <v>34050</v>
      </c>
      <c r="F24" s="3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81" t="s">
        <v>115</v>
      </c>
      <c r="C27" s="82"/>
      <c r="D27" s="83"/>
      <c r="E27" s="81"/>
      <c r="F27" s="2"/>
    </row>
    <row r="28" spans="1:6" x14ac:dyDescent="0.25">
      <c r="A28" s="1"/>
      <c r="B28" s="76" t="s">
        <v>116</v>
      </c>
      <c r="C28" s="76"/>
      <c r="D28" s="77"/>
      <c r="E28" s="76"/>
      <c r="F28" s="2"/>
    </row>
    <row r="29" spans="1:6" x14ac:dyDescent="0.25">
      <c r="A29" s="1"/>
      <c r="B29" s="78" t="s">
        <v>117</v>
      </c>
      <c r="C29" s="78"/>
      <c r="D29" s="79"/>
      <c r="E29" s="80"/>
      <c r="F29" s="2"/>
    </row>
    <row r="30" spans="1:6" x14ac:dyDescent="0.25">
      <c r="A30" s="1"/>
      <c r="B30" s="84"/>
      <c r="C30" s="85"/>
      <c r="D30" s="85"/>
      <c r="E30" s="81"/>
      <c r="F30" s="2"/>
    </row>
    <row r="31" spans="1:6" ht="15.75" x14ac:dyDescent="0.25">
      <c r="A31" s="1"/>
      <c r="B31" s="4"/>
      <c r="C31" s="5"/>
      <c r="D31" s="5"/>
      <c r="E31" s="3"/>
      <c r="F31" s="2"/>
    </row>
    <row r="32" spans="1:6" ht="15.75" x14ac:dyDescent="0.25">
      <c r="A32" s="1"/>
      <c r="B32" s="86" t="s">
        <v>118</v>
      </c>
      <c r="C32" s="5"/>
      <c r="D32" s="5"/>
      <c r="E32" s="3"/>
      <c r="F32" s="2"/>
    </row>
    <row r="33" spans="1:6" ht="15.75" x14ac:dyDescent="0.25">
      <c r="A33" s="1"/>
      <c r="B33" s="4"/>
      <c r="C33" s="5"/>
      <c r="D33" s="5"/>
      <c r="E33" s="3"/>
      <c r="F33" s="1"/>
    </row>
    <row r="34" spans="1:6" ht="15.75" x14ac:dyDescent="0.25">
      <c r="A34" s="1"/>
      <c r="B34" s="16"/>
      <c r="C34" s="5"/>
      <c r="D34" s="5"/>
      <c r="E34" s="3"/>
      <c r="F34" s="1"/>
    </row>
    <row r="35" spans="1:6" ht="15.75" x14ac:dyDescent="0.25">
      <c r="A35" s="1"/>
      <c r="B35" s="4"/>
      <c r="C35" s="5"/>
      <c r="D35" s="5"/>
      <c r="E35" s="3"/>
      <c r="F35" s="1"/>
    </row>
    <row r="36" spans="1:6" ht="15.75" x14ac:dyDescent="0.25">
      <c r="A36" s="1"/>
      <c r="B36" s="4"/>
      <c r="C36" s="5"/>
      <c r="D36" s="5"/>
      <c r="E36" s="3"/>
      <c r="F36" s="1"/>
    </row>
    <row r="37" spans="1:6" ht="15.75" x14ac:dyDescent="0.25">
      <c r="A37" s="1"/>
      <c r="B37" s="4"/>
      <c r="C37" s="5"/>
      <c r="D37" s="5"/>
      <c r="E37" s="3"/>
      <c r="F37" s="1"/>
    </row>
    <row r="38" spans="1:6" ht="15.75" x14ac:dyDescent="0.25">
      <c r="A38" s="1"/>
      <c r="B38" s="16"/>
      <c r="C38" s="5"/>
      <c r="D38" s="5"/>
      <c r="E38" s="3"/>
      <c r="F38" s="1"/>
    </row>
    <row r="39" spans="1:6" ht="15.75" x14ac:dyDescent="0.25">
      <c r="A39" s="1"/>
      <c r="B39" s="4"/>
      <c r="C39" s="5"/>
      <c r="D39" s="5"/>
      <c r="E39" s="3"/>
      <c r="F39" s="1"/>
    </row>
    <row r="40" spans="1:6" ht="15.75" x14ac:dyDescent="0.25">
      <c r="A40" s="1"/>
      <c r="B40" s="4"/>
      <c r="C40" s="5"/>
      <c r="D40" s="5"/>
      <c r="E40" s="3"/>
      <c r="F40" s="1"/>
    </row>
    <row r="41" spans="1:6" ht="15.75" x14ac:dyDescent="0.25">
      <c r="A41" s="1"/>
      <c r="B41" s="4"/>
      <c r="C41" s="5"/>
      <c r="D41" s="5"/>
      <c r="E41" s="3"/>
      <c r="F41" s="1"/>
    </row>
    <row r="42" spans="1:6" ht="15.75" x14ac:dyDescent="0.25">
      <c r="A42" s="1"/>
      <c r="B42" s="4"/>
      <c r="C42" s="5">
        <v>0</v>
      </c>
      <c r="D42" s="5"/>
      <c r="E42" s="3"/>
      <c r="F42" s="1"/>
    </row>
  </sheetData>
  <mergeCells count="3">
    <mergeCell ref="B9:E9"/>
    <mergeCell ref="B8:E8"/>
    <mergeCell ref="A7:F7"/>
  </mergeCells>
  <pageMargins left="0.51181102362204722" right="0.51181102362204722" top="0.78740157480314965" bottom="0.78740157480314965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opLeftCell="A2" zoomScale="70" zoomScaleNormal="70" workbookViewId="0">
      <selection activeCell="R47" sqref="R47"/>
    </sheetView>
  </sheetViews>
  <sheetFormatPr defaultRowHeight="15" x14ac:dyDescent="0.25"/>
  <cols>
    <col min="1" max="1" width="73.85546875" customWidth="1"/>
    <col min="2" max="2" width="38.140625" bestFit="1" customWidth="1"/>
    <col min="3" max="3" width="23.5703125" bestFit="1" customWidth="1"/>
    <col min="4" max="4" width="25.85546875" bestFit="1" customWidth="1"/>
    <col min="5" max="5" width="24.85546875" bestFit="1" customWidth="1"/>
    <col min="6" max="7" width="25.28515625" bestFit="1" customWidth="1"/>
    <col min="8" max="10" width="24.85546875" bestFit="1" customWidth="1"/>
    <col min="11" max="11" width="25.28515625" bestFit="1" customWidth="1"/>
    <col min="12" max="12" width="24.85546875" bestFit="1" customWidth="1"/>
    <col min="13" max="14" width="18.5703125" bestFit="1" customWidth="1"/>
    <col min="15" max="15" width="25.85546875" bestFit="1" customWidth="1"/>
    <col min="16" max="16" width="69.28515625" customWidth="1"/>
    <col min="17" max="17" width="29.140625" bestFit="1" customWidth="1"/>
  </cols>
  <sheetData>
    <row r="1" spans="1:17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.75" x14ac:dyDescent="0.3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 ht="18.75" x14ac:dyDescent="0.3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1:17" ht="20.25" customHeight="1" x14ac:dyDescent="0.3">
      <c r="A6" s="17" t="s">
        <v>20</v>
      </c>
      <c r="B6" s="18"/>
      <c r="C6" s="18"/>
      <c r="D6" s="18"/>
      <c r="E6" s="18"/>
      <c r="F6" s="18"/>
      <c r="G6" s="17" t="s">
        <v>99</v>
      </c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7" ht="30" customHeight="1" x14ac:dyDescent="0.25">
      <c r="A7" s="19" t="s">
        <v>21</v>
      </c>
      <c r="B7" s="19" t="s">
        <v>22</v>
      </c>
      <c r="C7" s="19" t="s">
        <v>23</v>
      </c>
      <c r="D7" s="19" t="s">
        <v>24</v>
      </c>
      <c r="E7" s="19" t="s">
        <v>25</v>
      </c>
      <c r="F7" s="19" t="s">
        <v>26</v>
      </c>
      <c r="G7" s="19" t="s">
        <v>27</v>
      </c>
      <c r="H7" s="19" t="s">
        <v>28</v>
      </c>
      <c r="I7" s="19" t="s">
        <v>29</v>
      </c>
      <c r="J7" s="19" t="s">
        <v>30</v>
      </c>
      <c r="K7" s="19" t="s">
        <v>31</v>
      </c>
      <c r="L7" s="19" t="s">
        <v>32</v>
      </c>
      <c r="M7" s="19" t="s">
        <v>33</v>
      </c>
      <c r="N7" s="19" t="s">
        <v>34</v>
      </c>
      <c r="O7" s="19" t="s">
        <v>17</v>
      </c>
      <c r="P7" s="19" t="s">
        <v>35</v>
      </c>
      <c r="Q7" s="20" t="s">
        <v>36</v>
      </c>
    </row>
    <row r="8" spans="1:17" ht="15.75" x14ac:dyDescent="0.25">
      <c r="A8" s="28" t="s">
        <v>37</v>
      </c>
      <c r="B8" s="46"/>
      <c r="C8" s="33"/>
      <c r="D8" s="33"/>
      <c r="E8" s="41"/>
      <c r="F8" s="33"/>
      <c r="G8" s="33"/>
      <c r="H8" s="33"/>
      <c r="I8" s="33"/>
      <c r="J8" s="33"/>
      <c r="K8" s="33"/>
      <c r="L8" s="33"/>
      <c r="M8" s="33"/>
      <c r="N8" s="33"/>
      <c r="O8" s="33">
        <f>SUM(C8:N8)</f>
        <v>0</v>
      </c>
      <c r="P8" s="50"/>
      <c r="Q8" s="21" t="s">
        <v>38</v>
      </c>
    </row>
    <row r="9" spans="1:17" ht="15.75" x14ac:dyDescent="0.25">
      <c r="A9" s="29" t="s">
        <v>39</v>
      </c>
      <c r="B9" s="47"/>
      <c r="C9" s="32"/>
      <c r="D9" s="32"/>
      <c r="E9" s="33"/>
      <c r="F9" s="32"/>
      <c r="G9" s="32"/>
      <c r="H9" s="32"/>
      <c r="I9" s="32"/>
      <c r="J9" s="32"/>
      <c r="K9" s="32"/>
      <c r="L9" s="32"/>
      <c r="M9" s="32"/>
      <c r="N9" s="32"/>
      <c r="O9" s="33">
        <f t="shared" ref="O9" si="0">SUM(C9:N9)</f>
        <v>0</v>
      </c>
      <c r="P9" s="51"/>
      <c r="Q9" s="22" t="s">
        <v>40</v>
      </c>
    </row>
    <row r="10" spans="1:17" ht="15.75" x14ac:dyDescent="0.25">
      <c r="A10" s="29" t="s">
        <v>41</v>
      </c>
      <c r="B10" s="29" t="s">
        <v>98</v>
      </c>
      <c r="C10" s="32"/>
      <c r="D10" s="32"/>
      <c r="E10" s="32"/>
      <c r="F10" s="32"/>
      <c r="G10" s="32"/>
      <c r="H10" s="32"/>
      <c r="I10" s="32">
        <v>17290</v>
      </c>
      <c r="J10" s="32"/>
      <c r="K10" s="32"/>
      <c r="L10" s="32"/>
      <c r="M10" s="32"/>
      <c r="N10" s="32"/>
      <c r="O10" s="33">
        <f>SUM(C10:N10)</f>
        <v>17290</v>
      </c>
      <c r="P10" s="51" t="s">
        <v>101</v>
      </c>
      <c r="Q10" s="22" t="s">
        <v>42</v>
      </c>
    </row>
    <row r="11" spans="1:17" ht="15.75" x14ac:dyDescent="0.25">
      <c r="A11" s="30" t="s">
        <v>43</v>
      </c>
      <c r="B11" s="30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3">
        <f t="shared" ref="O11:O44" si="1">SUM(C11:N11)</f>
        <v>0</v>
      </c>
      <c r="P11" s="51"/>
      <c r="Q11" s="22" t="s">
        <v>44</v>
      </c>
    </row>
    <row r="12" spans="1:17" ht="15.75" x14ac:dyDescent="0.25">
      <c r="A12" s="29" t="s">
        <v>45</v>
      </c>
      <c r="B12" s="29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3">
        <f t="shared" si="1"/>
        <v>0</v>
      </c>
      <c r="P12" s="51"/>
      <c r="Q12" s="22" t="s">
        <v>46</v>
      </c>
    </row>
    <row r="13" spans="1:17" ht="15.75" x14ac:dyDescent="0.25">
      <c r="A13" s="30" t="s">
        <v>47</v>
      </c>
      <c r="B13" s="66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3">
        <f t="shared" si="1"/>
        <v>0</v>
      </c>
      <c r="P13" s="51"/>
      <c r="Q13" s="22" t="s">
        <v>48</v>
      </c>
    </row>
    <row r="14" spans="1:17" ht="36" customHeight="1" x14ac:dyDescent="0.25">
      <c r="A14" s="61" t="s">
        <v>49</v>
      </c>
      <c r="B14" s="29" t="s">
        <v>92</v>
      </c>
      <c r="C14" s="34"/>
      <c r="D14" s="35">
        <f>249600+249600</f>
        <v>499200</v>
      </c>
      <c r="E14" s="35"/>
      <c r="F14" s="63">
        <v>249600</v>
      </c>
      <c r="G14" s="63">
        <v>249600</v>
      </c>
      <c r="H14" s="35">
        <v>224640</v>
      </c>
      <c r="I14" s="35">
        <v>224640</v>
      </c>
      <c r="J14" s="35">
        <v>224640</v>
      </c>
      <c r="K14" s="35">
        <v>224640</v>
      </c>
      <c r="L14" s="35">
        <v>224640</v>
      </c>
      <c r="M14" s="35"/>
      <c r="N14" s="35"/>
      <c r="O14" s="33">
        <f t="shared" si="1"/>
        <v>2121600</v>
      </c>
      <c r="P14" s="68" t="s">
        <v>50</v>
      </c>
      <c r="Q14" s="23" t="s">
        <v>51</v>
      </c>
    </row>
    <row r="15" spans="1:17" ht="25.5" customHeight="1" x14ac:dyDescent="0.25">
      <c r="A15" s="37" t="s">
        <v>52</v>
      </c>
      <c r="B15" s="29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3">
        <f t="shared" si="1"/>
        <v>0</v>
      </c>
      <c r="P15" s="51"/>
      <c r="Q15" s="22" t="s">
        <v>53</v>
      </c>
    </row>
    <row r="16" spans="1:17" s="2" customFormat="1" ht="31.5" x14ac:dyDescent="0.25">
      <c r="A16" s="106" t="s">
        <v>90</v>
      </c>
      <c r="B16" s="29" t="s">
        <v>91</v>
      </c>
      <c r="C16" s="32"/>
      <c r="D16" s="32">
        <f>54512.5+54512.5</f>
        <v>109025</v>
      </c>
      <c r="E16" s="45"/>
      <c r="F16" s="32">
        <v>54512.5</v>
      </c>
      <c r="G16" s="32">
        <v>54512.5</v>
      </c>
      <c r="H16" s="32">
        <v>49061.5</v>
      </c>
      <c r="I16" s="32">
        <v>49061.5</v>
      </c>
      <c r="J16" s="32">
        <v>49061.5</v>
      </c>
      <c r="K16" s="32">
        <v>49061.5</v>
      </c>
      <c r="L16" s="32">
        <v>49061.5</v>
      </c>
      <c r="M16" s="32"/>
      <c r="N16" s="32"/>
      <c r="O16" s="33">
        <f t="shared" si="1"/>
        <v>463357.5</v>
      </c>
      <c r="P16" s="52" t="s">
        <v>100</v>
      </c>
      <c r="Q16" s="24"/>
    </row>
    <row r="17" spans="1:17" s="2" customFormat="1" ht="47.25" x14ac:dyDescent="0.25">
      <c r="A17" s="107"/>
      <c r="B17" s="29" t="s">
        <v>98</v>
      </c>
      <c r="C17" s="32"/>
      <c r="D17" s="32"/>
      <c r="E17" s="45"/>
      <c r="F17" s="32"/>
      <c r="G17" s="32"/>
      <c r="H17" s="32"/>
      <c r="J17" s="32"/>
      <c r="K17" s="32"/>
      <c r="L17" s="32">
        <v>15855</v>
      </c>
      <c r="M17" s="32"/>
      <c r="N17" s="32"/>
      <c r="O17" s="33">
        <f t="shared" si="1"/>
        <v>15855</v>
      </c>
      <c r="P17" s="52" t="s">
        <v>113</v>
      </c>
      <c r="Q17" s="24"/>
    </row>
    <row r="18" spans="1:17" s="39" customFormat="1" ht="48.75" customHeight="1" x14ac:dyDescent="0.25">
      <c r="A18" s="108"/>
      <c r="B18" s="29" t="s">
        <v>54</v>
      </c>
      <c r="C18" s="22"/>
      <c r="D18" s="32">
        <f>685230+685230</f>
        <v>1370460</v>
      </c>
      <c r="E18" s="32" t="s">
        <v>111</v>
      </c>
      <c r="F18" s="32" t="s">
        <v>111</v>
      </c>
      <c r="G18" s="32" t="s">
        <v>111</v>
      </c>
      <c r="H18" s="32" t="s">
        <v>111</v>
      </c>
      <c r="I18" s="57" t="s">
        <v>111</v>
      </c>
      <c r="J18" s="56">
        <v>685230</v>
      </c>
      <c r="K18" s="56">
        <v>685230</v>
      </c>
      <c r="L18" s="56">
        <v>685230</v>
      </c>
      <c r="M18" s="56"/>
      <c r="N18" s="56"/>
      <c r="O18" s="33">
        <f t="shared" si="1"/>
        <v>3426150</v>
      </c>
      <c r="P18" s="53" t="s">
        <v>102</v>
      </c>
      <c r="Q18" s="24"/>
    </row>
    <row r="19" spans="1:17" ht="15.75" x14ac:dyDescent="0.25">
      <c r="A19" s="97" t="s">
        <v>55</v>
      </c>
      <c r="B19" s="25" t="s">
        <v>87</v>
      </c>
      <c r="C19" s="62">
        <v>31100</v>
      </c>
      <c r="D19" s="42">
        <v>34210</v>
      </c>
      <c r="E19" s="64">
        <v>34210</v>
      </c>
      <c r="F19" s="42">
        <v>34210</v>
      </c>
      <c r="G19" s="42">
        <v>37320</v>
      </c>
      <c r="H19" s="42">
        <v>37320</v>
      </c>
      <c r="I19" s="42">
        <v>37320</v>
      </c>
      <c r="J19" s="42">
        <v>37320</v>
      </c>
      <c r="K19" s="64">
        <v>34210</v>
      </c>
      <c r="L19" s="42"/>
      <c r="M19" s="42"/>
      <c r="N19" s="42"/>
      <c r="O19" s="33">
        <f t="shared" si="1"/>
        <v>317220</v>
      </c>
      <c r="P19" s="52" t="s">
        <v>110</v>
      </c>
      <c r="Q19" s="101"/>
    </row>
    <row r="20" spans="1:17" ht="33.75" customHeight="1" x14ac:dyDescent="0.25">
      <c r="A20" s="96"/>
      <c r="B20" s="25" t="s">
        <v>88</v>
      </c>
      <c r="C20" s="42">
        <v>15775.5</v>
      </c>
      <c r="D20" s="42">
        <v>9254.5</v>
      </c>
      <c r="E20" s="42">
        <v>15377.9</v>
      </c>
      <c r="F20" s="42">
        <v>13304.5</v>
      </c>
      <c r="G20" s="42">
        <v>14741.16</v>
      </c>
      <c r="H20" s="42">
        <v>6730.2</v>
      </c>
      <c r="I20" s="42">
        <v>13881.67</v>
      </c>
      <c r="J20" s="42">
        <v>13304.5</v>
      </c>
      <c r="K20" s="65">
        <v>13304.5</v>
      </c>
      <c r="L20" s="42"/>
      <c r="M20" s="42"/>
      <c r="N20" s="42"/>
      <c r="O20" s="33">
        <f t="shared" si="1"/>
        <v>115674.43</v>
      </c>
      <c r="P20" s="52"/>
      <c r="Q20" s="102"/>
    </row>
    <row r="21" spans="1:17" ht="47.25" x14ac:dyDescent="0.25">
      <c r="A21" s="95" t="s">
        <v>56</v>
      </c>
      <c r="B21" s="25" t="s">
        <v>93</v>
      </c>
      <c r="C21" s="34"/>
      <c r="D21" s="34">
        <f>150400+150000</f>
        <v>300400</v>
      </c>
      <c r="E21" s="34">
        <v>400</v>
      </c>
      <c r="F21" s="32">
        <v>150400</v>
      </c>
      <c r="G21" s="34">
        <v>150400</v>
      </c>
      <c r="H21" s="34">
        <v>169200</v>
      </c>
      <c r="I21" s="34">
        <v>169200</v>
      </c>
      <c r="J21" s="32">
        <v>169200</v>
      </c>
      <c r="K21" s="34">
        <v>169200</v>
      </c>
      <c r="L21" s="34">
        <f>169200+169200</f>
        <v>338400</v>
      </c>
      <c r="M21" s="34"/>
      <c r="N21" s="34"/>
      <c r="O21" s="33">
        <f t="shared" si="1"/>
        <v>1616800</v>
      </c>
      <c r="P21" s="54" t="s">
        <v>103</v>
      </c>
      <c r="Q21" s="22" t="s">
        <v>58</v>
      </c>
    </row>
    <row r="22" spans="1:17" ht="47.25" x14ac:dyDescent="0.25">
      <c r="A22" s="96"/>
      <c r="B22" s="25" t="s">
        <v>94</v>
      </c>
      <c r="C22" s="34"/>
      <c r="D22" s="34">
        <f>120000+120000+240000</f>
        <v>480000</v>
      </c>
      <c r="E22" s="34"/>
      <c r="F22" s="32">
        <v>240000</v>
      </c>
      <c r="G22" s="34">
        <v>260000</v>
      </c>
      <c r="H22" s="34">
        <v>270000</v>
      </c>
      <c r="I22" s="34">
        <v>270000</v>
      </c>
      <c r="J22" s="32">
        <f>135000+135000</f>
        <v>270000</v>
      </c>
      <c r="K22" s="34">
        <v>270000</v>
      </c>
      <c r="L22" s="34">
        <v>270000</v>
      </c>
      <c r="M22" s="34"/>
      <c r="N22" s="34"/>
      <c r="O22" s="33">
        <f t="shared" si="1"/>
        <v>2330000</v>
      </c>
      <c r="P22" s="54" t="s">
        <v>103</v>
      </c>
      <c r="Q22" s="22" t="s">
        <v>60</v>
      </c>
    </row>
    <row r="23" spans="1:17" ht="47.25" x14ac:dyDescent="0.25">
      <c r="A23" s="25" t="s">
        <v>57</v>
      </c>
      <c r="B23" s="25" t="s">
        <v>86</v>
      </c>
      <c r="C23" s="32"/>
      <c r="D23" s="32">
        <v>46921</v>
      </c>
      <c r="E23" s="32">
        <v>46921</v>
      </c>
      <c r="F23" s="32">
        <f>46921+46921+46921+46921</f>
        <v>187684</v>
      </c>
      <c r="G23" s="32"/>
      <c r="H23" s="32">
        <v>46921</v>
      </c>
      <c r="I23" s="32"/>
      <c r="J23" s="32">
        <v>46921</v>
      </c>
      <c r="K23" s="32">
        <f>46921+46921</f>
        <v>93842</v>
      </c>
      <c r="L23" s="32">
        <v>46921</v>
      </c>
      <c r="M23" s="32"/>
      <c r="N23" s="32"/>
      <c r="O23" s="33">
        <f t="shared" si="1"/>
        <v>516131</v>
      </c>
      <c r="P23" s="54" t="s">
        <v>104</v>
      </c>
      <c r="Q23" s="22"/>
    </row>
    <row r="24" spans="1:17" ht="36" customHeight="1" x14ac:dyDescent="0.25">
      <c r="A24" s="25" t="s">
        <v>59</v>
      </c>
      <c r="B24" s="25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3">
        <f t="shared" si="1"/>
        <v>0</v>
      </c>
      <c r="P24" s="51"/>
      <c r="Q24" s="22"/>
    </row>
    <row r="25" spans="1:17" s="2" customFormat="1" ht="30.75" customHeight="1" x14ac:dyDescent="0.25">
      <c r="A25" s="38" t="s">
        <v>61</v>
      </c>
      <c r="B25" s="25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3">
        <f t="shared" si="1"/>
        <v>0</v>
      </c>
      <c r="P25" s="51"/>
      <c r="Q25" s="22" t="s">
        <v>64</v>
      </c>
    </row>
    <row r="26" spans="1:17" s="2" customFormat="1" ht="75" customHeight="1" x14ac:dyDescent="0.25">
      <c r="A26" s="103" t="s">
        <v>62</v>
      </c>
      <c r="B26" s="2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3">
        <f t="shared" si="1"/>
        <v>0</v>
      </c>
      <c r="P26" s="54"/>
      <c r="Q26" s="22" t="s">
        <v>66</v>
      </c>
    </row>
    <row r="27" spans="1:17" ht="63" x14ac:dyDescent="0.25">
      <c r="A27" s="104"/>
      <c r="B27" s="25" t="s">
        <v>63</v>
      </c>
      <c r="C27" s="32"/>
      <c r="D27" s="32">
        <v>510532.88</v>
      </c>
      <c r="E27" s="32">
        <v>522765.83</v>
      </c>
      <c r="F27" s="32">
        <v>123872.23</v>
      </c>
      <c r="G27" s="32"/>
      <c r="H27" s="32">
        <f>433071.13+522398.03+443092.96</f>
        <v>1398562.12</v>
      </c>
      <c r="I27" s="32">
        <v>478560.4</v>
      </c>
      <c r="J27" s="34">
        <v>425799.08</v>
      </c>
      <c r="K27" s="32"/>
      <c r="L27" s="67">
        <f>2481+14548.85+118317.38+13943.05+2538.25+102654.46</f>
        <v>254482.99</v>
      </c>
      <c r="M27" s="32"/>
      <c r="N27" s="32"/>
      <c r="O27" s="33">
        <f t="shared" si="1"/>
        <v>3714575.5300000003</v>
      </c>
      <c r="P27" s="54" t="s">
        <v>105</v>
      </c>
      <c r="Q27" s="22"/>
    </row>
    <row r="28" spans="1:17" ht="36.75" customHeight="1" x14ac:dyDescent="0.25">
      <c r="A28" s="25" t="s">
        <v>65</v>
      </c>
      <c r="B28" s="25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3">
        <f t="shared" si="1"/>
        <v>0</v>
      </c>
      <c r="P28" s="55"/>
      <c r="Q28" s="22" t="s">
        <v>69</v>
      </c>
    </row>
    <row r="29" spans="1:17" ht="24" customHeight="1" x14ac:dyDescent="0.25">
      <c r="A29" s="31" t="s">
        <v>67</v>
      </c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3">
        <f t="shared" si="1"/>
        <v>0</v>
      </c>
      <c r="P29" s="55"/>
      <c r="Q29" s="22"/>
    </row>
    <row r="30" spans="1:17" ht="18.75" customHeight="1" x14ac:dyDescent="0.25">
      <c r="A30" s="25" t="s">
        <v>68</v>
      </c>
      <c r="B30" s="25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3">
        <f t="shared" si="1"/>
        <v>0</v>
      </c>
      <c r="P30" s="55"/>
      <c r="Q30" s="22"/>
    </row>
    <row r="31" spans="1:17" s="2" customFormat="1" ht="18.75" customHeight="1" x14ac:dyDescent="0.25">
      <c r="A31" s="95" t="s">
        <v>70</v>
      </c>
      <c r="B31" s="25" t="s">
        <v>97</v>
      </c>
      <c r="C31" s="32"/>
      <c r="D31" s="32">
        <v>19833.330000000002</v>
      </c>
      <c r="E31" s="32">
        <v>19833.330000000002</v>
      </c>
      <c r="F31" s="32">
        <v>19833.330000000002</v>
      </c>
      <c r="G31" s="32">
        <v>19833.330000000002</v>
      </c>
      <c r="H31" s="32">
        <v>17850</v>
      </c>
      <c r="I31" s="32">
        <v>17850</v>
      </c>
      <c r="J31" s="32"/>
      <c r="K31" s="32">
        <f>17850+17850</f>
        <v>35700</v>
      </c>
      <c r="L31" s="32">
        <v>17850</v>
      </c>
      <c r="M31" s="32"/>
      <c r="N31" s="32"/>
      <c r="O31" s="33">
        <f t="shared" si="1"/>
        <v>168583.32</v>
      </c>
      <c r="P31" s="53" t="s">
        <v>106</v>
      </c>
      <c r="Q31" s="22"/>
    </row>
    <row r="32" spans="1:17" s="2" customFormat="1" ht="33.75" customHeight="1" x14ac:dyDescent="0.25">
      <c r="A32" s="97"/>
      <c r="B32" s="25"/>
      <c r="C32" s="32"/>
      <c r="D32" s="32"/>
      <c r="E32" s="32"/>
      <c r="F32" s="32"/>
      <c r="G32" s="32"/>
      <c r="H32" s="32"/>
      <c r="I32" s="32"/>
      <c r="J32" s="58"/>
      <c r="K32" s="32"/>
      <c r="L32" s="32"/>
      <c r="M32" s="32"/>
      <c r="N32" s="32"/>
      <c r="O32" s="33">
        <f t="shared" si="1"/>
        <v>0</v>
      </c>
      <c r="P32" s="51"/>
      <c r="Q32" s="22"/>
    </row>
    <row r="33" spans="1:17" ht="31.5" x14ac:dyDescent="0.25">
      <c r="A33" s="97"/>
      <c r="B33" s="25" t="s">
        <v>96</v>
      </c>
      <c r="C33" s="32"/>
      <c r="D33" s="32">
        <f>140700+93800</f>
        <v>234500</v>
      </c>
      <c r="E33" s="32">
        <v>193630</v>
      </c>
      <c r="F33" s="32"/>
      <c r="G33" s="32"/>
      <c r="H33" s="32">
        <v>93800</v>
      </c>
      <c r="I33" s="32">
        <f>281400+45560</f>
        <v>326960</v>
      </c>
      <c r="J33" s="32"/>
      <c r="K33" s="32"/>
      <c r="L33" s="32">
        <f>187600+32160</f>
        <v>219760</v>
      </c>
      <c r="M33" s="32"/>
      <c r="N33" s="32"/>
      <c r="O33" s="33">
        <f t="shared" si="1"/>
        <v>1068650</v>
      </c>
      <c r="P33" s="54" t="s">
        <v>107</v>
      </c>
      <c r="Q33" s="22"/>
    </row>
    <row r="34" spans="1:17" s="2" customFormat="1" ht="47.25" x14ac:dyDescent="0.25">
      <c r="A34" s="96"/>
      <c r="B34" s="25" t="s">
        <v>89</v>
      </c>
      <c r="C34" s="32"/>
      <c r="D34" s="32">
        <v>10091.85</v>
      </c>
      <c r="E34" s="32"/>
      <c r="F34" s="32"/>
      <c r="G34" s="32"/>
      <c r="H34" s="59"/>
      <c r="I34" s="60"/>
      <c r="J34" s="32"/>
      <c r="K34" s="32"/>
      <c r="L34" s="32"/>
      <c r="M34" s="32"/>
      <c r="N34" s="32"/>
      <c r="O34" s="33">
        <f t="shared" si="1"/>
        <v>10091.85</v>
      </c>
      <c r="P34" s="54" t="s">
        <v>108</v>
      </c>
      <c r="Q34" s="22"/>
    </row>
    <row r="35" spans="1:17" s="2" customFormat="1" ht="15.75" customHeight="1" x14ac:dyDescent="0.25">
      <c r="A35" s="103" t="s">
        <v>71</v>
      </c>
      <c r="B35" s="25"/>
      <c r="C35" s="32"/>
      <c r="D35" s="32"/>
      <c r="E35" s="32"/>
      <c r="F35" s="32"/>
      <c r="G35" s="32"/>
      <c r="H35" s="59"/>
      <c r="I35" s="60"/>
      <c r="J35" s="32"/>
      <c r="K35" s="32"/>
      <c r="L35" s="32"/>
      <c r="M35" s="32"/>
      <c r="N35" s="32"/>
      <c r="O35" s="33">
        <f t="shared" si="1"/>
        <v>0</v>
      </c>
      <c r="P35" s="55"/>
      <c r="Q35" s="22" t="s">
        <v>72</v>
      </c>
    </row>
    <row r="36" spans="1:17" s="2" customFormat="1" ht="15.75" customHeight="1" x14ac:dyDescent="0.25">
      <c r="A36" s="105"/>
      <c r="B36" s="25"/>
      <c r="C36" s="32"/>
      <c r="D36" s="32"/>
      <c r="E36" s="32"/>
      <c r="F36" s="32"/>
      <c r="G36" s="32"/>
      <c r="H36" s="59"/>
      <c r="I36" s="60"/>
      <c r="J36" s="32"/>
      <c r="K36" s="32"/>
      <c r="L36" s="32"/>
      <c r="M36" s="32"/>
      <c r="N36" s="32"/>
      <c r="O36" s="33">
        <f t="shared" si="1"/>
        <v>0</v>
      </c>
      <c r="P36" s="55"/>
      <c r="Q36" s="22" t="s">
        <v>74</v>
      </c>
    </row>
    <row r="37" spans="1:17" ht="18.75" customHeight="1" x14ac:dyDescent="0.25">
      <c r="A37" s="104"/>
      <c r="B37" s="25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3">
        <f t="shared" si="1"/>
        <v>0</v>
      </c>
      <c r="P37" s="55"/>
      <c r="Q37" s="22"/>
    </row>
    <row r="38" spans="1:17" ht="19.5" customHeight="1" x14ac:dyDescent="0.25">
      <c r="A38" s="25" t="s">
        <v>73</v>
      </c>
      <c r="B38" s="25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3">
        <f t="shared" si="1"/>
        <v>0</v>
      </c>
      <c r="P38" s="55"/>
      <c r="Q38" s="22" t="s">
        <v>76</v>
      </c>
    </row>
    <row r="39" spans="1:17" s="2" customFormat="1" ht="19.5" customHeight="1" x14ac:dyDescent="0.25">
      <c r="A39" s="95" t="s">
        <v>75</v>
      </c>
      <c r="B39" s="25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3">
        <f t="shared" si="1"/>
        <v>0</v>
      </c>
      <c r="P39" s="55"/>
      <c r="Q39" s="22" t="s">
        <v>78</v>
      </c>
    </row>
    <row r="40" spans="1:17" ht="19.5" customHeight="1" x14ac:dyDescent="0.25">
      <c r="A40" s="96"/>
      <c r="B40" s="25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3">
        <f t="shared" si="1"/>
        <v>0</v>
      </c>
      <c r="P40" s="55"/>
      <c r="Q40" s="22" t="s">
        <v>80</v>
      </c>
    </row>
    <row r="41" spans="1:17" ht="83.25" customHeight="1" x14ac:dyDescent="0.25">
      <c r="A41" s="25" t="s">
        <v>77</v>
      </c>
      <c r="B41" s="25" t="s">
        <v>95</v>
      </c>
      <c r="C41" s="32"/>
      <c r="D41" s="32">
        <f>3162.5+3162.5</f>
        <v>6325</v>
      </c>
      <c r="E41" s="32">
        <v>3162.5</v>
      </c>
      <c r="F41" s="32">
        <v>3162.5</v>
      </c>
      <c r="G41" s="32">
        <v>3162.5</v>
      </c>
      <c r="H41" s="32"/>
      <c r="I41" s="32"/>
      <c r="J41" s="32"/>
      <c r="K41" s="32">
        <f>2850+2850+2850+2850</f>
        <v>11400</v>
      </c>
      <c r="L41" s="32">
        <v>2850</v>
      </c>
      <c r="M41" s="32"/>
      <c r="N41" s="32"/>
      <c r="O41" s="33">
        <f t="shared" si="1"/>
        <v>30062.5</v>
      </c>
      <c r="P41" s="54" t="s">
        <v>109</v>
      </c>
      <c r="Q41" s="22" t="s">
        <v>80</v>
      </c>
    </row>
    <row r="42" spans="1:17" ht="20.25" customHeight="1" x14ac:dyDescent="0.25">
      <c r="A42" s="31" t="s">
        <v>79</v>
      </c>
      <c r="B42" s="31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3">
        <f t="shared" si="1"/>
        <v>0</v>
      </c>
      <c r="P42" s="36"/>
      <c r="Q42" s="22"/>
    </row>
    <row r="43" spans="1:17" ht="32.25" customHeight="1" x14ac:dyDescent="0.25">
      <c r="A43" s="25" t="s">
        <v>81</v>
      </c>
      <c r="B43" s="48" t="s">
        <v>82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3">
        <f t="shared" si="1"/>
        <v>0</v>
      </c>
      <c r="P43" s="36"/>
      <c r="Q43" s="74"/>
    </row>
    <row r="44" spans="1:17" ht="15.75" x14ac:dyDescent="0.25">
      <c r="A44" s="98" t="s">
        <v>83</v>
      </c>
      <c r="B44" s="99"/>
      <c r="C44" s="44">
        <f>SUM(C8:C43)</f>
        <v>46875.5</v>
      </c>
      <c r="D44" s="44">
        <f t="shared" ref="D44:H44" si="2">SUM(D8:D43)</f>
        <v>3630753.56</v>
      </c>
      <c r="E44" s="44">
        <f t="shared" si="2"/>
        <v>836300.55999999994</v>
      </c>
      <c r="F44" s="44">
        <f t="shared" si="2"/>
        <v>1076579.06</v>
      </c>
      <c r="G44" s="44">
        <f t="shared" si="2"/>
        <v>789569.48999999987</v>
      </c>
      <c r="H44" s="44">
        <f t="shared" si="2"/>
        <v>2314084.8200000003</v>
      </c>
      <c r="I44" s="44">
        <f t="shared" ref="I44" si="3">SUM(I8:I43)</f>
        <v>1604763.5699999998</v>
      </c>
      <c r="J44" s="44">
        <f t="shared" ref="J44" si="4">SUM(J8:J43)</f>
        <v>1921476.08</v>
      </c>
      <c r="K44" s="44">
        <f t="shared" ref="K44" si="5">SUM(K8:K43)</f>
        <v>1586588</v>
      </c>
      <c r="L44" s="44">
        <f t="shared" ref="L44:M44" si="6">SUM(L8:L43)</f>
        <v>2125050.4900000002</v>
      </c>
      <c r="M44" s="44">
        <f t="shared" si="6"/>
        <v>0</v>
      </c>
      <c r="N44" s="44">
        <f t="shared" ref="N44" si="7">SUM(N8:N43)</f>
        <v>0</v>
      </c>
      <c r="O44" s="33">
        <f t="shared" si="1"/>
        <v>15932041.130000001</v>
      </c>
      <c r="P44" s="26"/>
      <c r="Q44" s="2"/>
    </row>
    <row r="45" spans="1:17" x14ac:dyDescent="0.25">
      <c r="A45" s="27" t="s">
        <v>84</v>
      </c>
      <c r="B45" s="100" t="s">
        <v>85</v>
      </c>
      <c r="C45" s="100"/>
      <c r="D45" s="100"/>
      <c r="E45" s="100"/>
      <c r="F45" s="2"/>
      <c r="G45" s="2"/>
      <c r="H45" s="2"/>
      <c r="I45" s="2"/>
      <c r="J45" s="2"/>
      <c r="K45" s="2"/>
      <c r="L45" s="2"/>
      <c r="M45" s="2"/>
      <c r="N45" s="2"/>
      <c r="O45" s="69"/>
      <c r="P45" s="70" t="s">
        <v>120</v>
      </c>
    </row>
    <row r="46" spans="1:17" ht="39" customHeight="1" x14ac:dyDescent="0.25">
      <c r="A46" s="87" t="s">
        <v>119</v>
      </c>
      <c r="B46" s="88"/>
      <c r="C46" s="89"/>
      <c r="D46" s="75"/>
      <c r="E46" s="75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7" x14ac:dyDescent="0.25">
      <c r="A47" s="75" t="s">
        <v>112</v>
      </c>
      <c r="B47" s="75"/>
      <c r="C47" s="75"/>
      <c r="D47" s="75"/>
      <c r="E47" s="75"/>
    </row>
    <row r="48" spans="1:17" x14ac:dyDescent="0.25">
      <c r="A48" s="75"/>
      <c r="B48" s="75"/>
      <c r="C48" s="90"/>
      <c r="D48" s="90"/>
      <c r="E48" s="90"/>
      <c r="F48" s="39"/>
    </row>
    <row r="49" spans="1:5" x14ac:dyDescent="0.25">
      <c r="A49" s="2"/>
    </row>
    <row r="50" spans="1:5" ht="15.75" x14ac:dyDescent="0.25">
      <c r="A50" s="2"/>
      <c r="D50" s="3"/>
      <c r="E50" s="41"/>
    </row>
    <row r="51" spans="1:5" ht="15.75" x14ac:dyDescent="0.25">
      <c r="D51" s="3"/>
      <c r="E51" s="41"/>
    </row>
    <row r="52" spans="1:5" ht="15.75" x14ac:dyDescent="0.25">
      <c r="D52" s="3"/>
      <c r="E52" s="41"/>
    </row>
    <row r="53" spans="1:5" ht="15.75" x14ac:dyDescent="0.25">
      <c r="A53" s="91" t="s">
        <v>121</v>
      </c>
      <c r="D53" s="3"/>
      <c r="E53" s="41"/>
    </row>
    <row r="54" spans="1:5" ht="15.75" x14ac:dyDescent="0.25">
      <c r="A54" s="91" t="s">
        <v>122</v>
      </c>
      <c r="D54" s="3"/>
      <c r="E54" s="41"/>
    </row>
    <row r="55" spans="1:5" ht="15.75" x14ac:dyDescent="0.25">
      <c r="D55" s="3"/>
      <c r="E55" s="41"/>
    </row>
    <row r="56" spans="1:5" ht="15.75" x14ac:dyDescent="0.25">
      <c r="D56" s="3"/>
      <c r="E56" s="41"/>
    </row>
    <row r="57" spans="1:5" ht="15.75" x14ac:dyDescent="0.25">
      <c r="D57" s="3"/>
      <c r="E57" s="41"/>
    </row>
    <row r="58" spans="1:5" ht="15.75" x14ac:dyDescent="0.25">
      <c r="D58" s="3"/>
      <c r="E58" s="41"/>
    </row>
    <row r="59" spans="1:5" ht="15.75" x14ac:dyDescent="0.25">
      <c r="D59" s="3"/>
      <c r="E59" s="41"/>
    </row>
    <row r="60" spans="1:5" ht="15.75" x14ac:dyDescent="0.25">
      <c r="D60" s="3"/>
      <c r="E60" s="41"/>
    </row>
    <row r="61" spans="1:5" ht="15.75" x14ac:dyDescent="0.25">
      <c r="D61" s="3"/>
      <c r="E61" s="41"/>
    </row>
    <row r="62" spans="1:5" ht="15.75" x14ac:dyDescent="0.25">
      <c r="D62" s="3"/>
      <c r="E62" s="41"/>
    </row>
  </sheetData>
  <mergeCells count="10">
    <mergeCell ref="Q19:Q20"/>
    <mergeCell ref="A21:A22"/>
    <mergeCell ref="A26:A27"/>
    <mergeCell ref="A35:A37"/>
    <mergeCell ref="A16:A18"/>
    <mergeCell ref="A39:A40"/>
    <mergeCell ref="A31:A34"/>
    <mergeCell ref="A44:B44"/>
    <mergeCell ref="B45:E45"/>
    <mergeCell ref="A19:A20"/>
  </mergeCells>
  <pageMargins left="0.11811023622047245" right="0.11811023622047245" top="0.39370078740157483" bottom="0.19685039370078741" header="0.31496062992125984" footer="0.31496062992125984"/>
  <pageSetup paperSize="9" scale="2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workbookViewId="0">
      <selection activeCell="B10" sqref="B10"/>
    </sheetView>
  </sheetViews>
  <sheetFormatPr defaultRowHeight="15" x14ac:dyDescent="0.25"/>
  <cols>
    <col min="1" max="1" width="8.42578125" customWidth="1"/>
    <col min="2" max="2" width="14.140625" customWidth="1"/>
    <col min="3" max="3" width="19.42578125" customWidth="1"/>
    <col min="4" max="4" width="22.5703125" customWidth="1"/>
    <col min="5" max="5" width="27.5703125" customWidth="1"/>
  </cols>
  <sheetData>
    <row r="1" spans="1:6" x14ac:dyDescent="0.25">
      <c r="A1" s="2"/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2"/>
      <c r="B6" s="2"/>
      <c r="C6" s="2"/>
      <c r="D6" s="2"/>
      <c r="E6" s="2"/>
      <c r="F6" s="2"/>
    </row>
    <row r="7" spans="1:6" x14ac:dyDescent="0.25">
      <c r="A7" s="94"/>
      <c r="B7" s="94"/>
      <c r="C7" s="94"/>
      <c r="D7" s="94"/>
      <c r="E7" s="94"/>
      <c r="F7" s="94"/>
    </row>
    <row r="8" spans="1:6" ht="18.75" x14ac:dyDescent="0.3">
      <c r="A8" s="2"/>
      <c r="B8" s="93" t="s">
        <v>18</v>
      </c>
      <c r="C8" s="93"/>
      <c r="D8" s="93"/>
      <c r="E8" s="93"/>
      <c r="F8" s="2"/>
    </row>
    <row r="9" spans="1:6" ht="18.75" x14ac:dyDescent="0.3">
      <c r="A9" s="2"/>
      <c r="B9" s="92" t="s">
        <v>99</v>
      </c>
      <c r="C9" s="92"/>
      <c r="D9" s="92"/>
      <c r="E9" s="92"/>
      <c r="F9" s="2"/>
    </row>
    <row r="10" spans="1:6" ht="18.75" x14ac:dyDescent="0.3">
      <c r="A10" s="2"/>
      <c r="B10" s="12"/>
      <c r="C10" s="12"/>
      <c r="D10" s="12"/>
      <c r="E10" s="12"/>
      <c r="F10" s="2"/>
    </row>
    <row r="11" spans="1:6" ht="15.75" x14ac:dyDescent="0.25">
      <c r="A11" s="2"/>
      <c r="B11" s="9" t="s">
        <v>1</v>
      </c>
      <c r="C11" s="9" t="s">
        <v>2</v>
      </c>
      <c r="D11" s="9" t="s">
        <v>114</v>
      </c>
      <c r="E11" s="9" t="s">
        <v>19</v>
      </c>
      <c r="F11" s="3"/>
    </row>
    <row r="12" spans="1:6" ht="15.75" x14ac:dyDescent="0.25">
      <c r="A12" s="2"/>
      <c r="B12" s="10" t="s">
        <v>5</v>
      </c>
      <c r="C12" s="45">
        <v>939804.45</v>
      </c>
      <c r="D12" s="42">
        <f>'APLICAÇÃO DOS RECURSOS'!C44</f>
        <v>46875.5</v>
      </c>
      <c r="E12" s="42">
        <f>C12-D12</f>
        <v>892928.95</v>
      </c>
      <c r="F12" s="3"/>
    </row>
    <row r="13" spans="1:6" ht="15.75" x14ac:dyDescent="0.25">
      <c r="A13" s="2"/>
      <c r="B13" s="10" t="s">
        <v>6</v>
      </c>
      <c r="C13" s="45">
        <v>821947.18</v>
      </c>
      <c r="D13" s="42">
        <f>'APLICAÇÃO DOS RECURSOS'!D44</f>
        <v>3630753.56</v>
      </c>
      <c r="E13" s="42">
        <f t="shared" ref="E13:E21" si="0">C13-D13</f>
        <v>-2808806.38</v>
      </c>
      <c r="F13" s="3"/>
    </row>
    <row r="14" spans="1:6" ht="15.75" x14ac:dyDescent="0.25">
      <c r="A14" s="2"/>
      <c r="B14" s="10" t="s">
        <v>7</v>
      </c>
      <c r="C14" s="45">
        <v>766071.83</v>
      </c>
      <c r="D14" s="42">
        <f>'APLICAÇÃO DOS RECURSOS'!E44</f>
        <v>836300.55999999994</v>
      </c>
      <c r="E14" s="42">
        <f t="shared" si="0"/>
        <v>-70228.729999999981</v>
      </c>
      <c r="F14" s="3"/>
    </row>
    <row r="15" spans="1:6" ht="15.75" x14ac:dyDescent="0.25">
      <c r="A15" s="2"/>
      <c r="B15" s="10" t="s">
        <v>8</v>
      </c>
      <c r="C15" s="45">
        <v>337057.62</v>
      </c>
      <c r="D15" s="42">
        <f>'APLICAÇÃO DOS RECURSOS'!F44</f>
        <v>1076579.06</v>
      </c>
      <c r="E15" s="42">
        <f t="shared" si="0"/>
        <v>-739521.44000000006</v>
      </c>
      <c r="F15" s="3"/>
    </row>
    <row r="16" spans="1:6" ht="15.75" x14ac:dyDescent="0.25">
      <c r="A16" s="2"/>
      <c r="B16" s="10" t="s">
        <v>9</v>
      </c>
      <c r="C16" s="45">
        <v>415516.75</v>
      </c>
      <c r="D16" s="42">
        <f>'APLICAÇÃO DOS RECURSOS'!G44</f>
        <v>789569.48999999987</v>
      </c>
      <c r="E16" s="42">
        <f t="shared" si="0"/>
        <v>-374052.73999999987</v>
      </c>
      <c r="F16" s="3"/>
    </row>
    <row r="17" spans="1:6" ht="15.75" x14ac:dyDescent="0.25">
      <c r="A17" s="2"/>
      <c r="B17" s="10" t="s">
        <v>10</v>
      </c>
      <c r="C17" s="45">
        <v>857446.22</v>
      </c>
      <c r="D17" s="42">
        <f>'APLICAÇÃO DOS RECURSOS'!H44</f>
        <v>2314084.8200000003</v>
      </c>
      <c r="E17" s="42">
        <f t="shared" si="0"/>
        <v>-1456638.6000000003</v>
      </c>
      <c r="F17" s="3"/>
    </row>
    <row r="18" spans="1:6" ht="15.75" x14ac:dyDescent="0.25">
      <c r="A18" s="2"/>
      <c r="B18" s="10" t="s">
        <v>11</v>
      </c>
      <c r="C18" s="36">
        <v>804588.52</v>
      </c>
      <c r="D18" s="42">
        <f>'APLICAÇÃO DOS RECURSOS'!I44</f>
        <v>1604763.5699999998</v>
      </c>
      <c r="E18" s="42">
        <f t="shared" si="0"/>
        <v>-800175.04999999981</v>
      </c>
      <c r="F18" s="3"/>
    </row>
    <row r="19" spans="1:6" ht="15.75" x14ac:dyDescent="0.25">
      <c r="A19" s="2"/>
      <c r="B19" s="10" t="s">
        <v>12</v>
      </c>
      <c r="C19" s="62">
        <v>946903.67</v>
      </c>
      <c r="D19" s="42">
        <f>'APLICAÇÃO DOS RECURSOS'!J44</f>
        <v>1921476.08</v>
      </c>
      <c r="E19" s="42">
        <f t="shared" si="0"/>
        <v>-974572.41</v>
      </c>
      <c r="F19" s="3"/>
    </row>
    <row r="20" spans="1:6" ht="15.75" x14ac:dyDescent="0.25">
      <c r="A20" s="2"/>
      <c r="B20" s="10" t="s">
        <v>13</v>
      </c>
      <c r="C20" s="49">
        <v>869184.13</v>
      </c>
      <c r="D20" s="42">
        <f>'APLICAÇÃO DOS RECURSOS'!K44</f>
        <v>1586588</v>
      </c>
      <c r="E20" s="42">
        <f t="shared" si="0"/>
        <v>-717403.87</v>
      </c>
      <c r="F20" s="3"/>
    </row>
    <row r="21" spans="1:6" ht="15.75" x14ac:dyDescent="0.25">
      <c r="A21" s="2"/>
      <c r="B21" s="10" t="s">
        <v>14</v>
      </c>
      <c r="C21" s="49">
        <f>505039.48+363493.28</f>
        <v>868532.76</v>
      </c>
      <c r="D21" s="42">
        <f>'APLICAÇÃO DOS RECURSOS'!L44</f>
        <v>2125050.4900000002</v>
      </c>
      <c r="E21" s="42">
        <f t="shared" si="0"/>
        <v>-1256517.7300000002</v>
      </c>
      <c r="F21" s="3"/>
    </row>
    <row r="22" spans="1:6" ht="15.75" x14ac:dyDescent="0.25">
      <c r="A22" s="2"/>
      <c r="B22" s="10" t="s">
        <v>15</v>
      </c>
      <c r="C22" s="11"/>
      <c r="D22" s="42"/>
      <c r="E22" s="42"/>
      <c r="F22" s="3"/>
    </row>
    <row r="23" spans="1:6" ht="15.75" x14ac:dyDescent="0.25">
      <c r="A23" s="2"/>
      <c r="B23" s="10" t="s">
        <v>16</v>
      </c>
      <c r="C23" s="11"/>
      <c r="D23" s="42"/>
      <c r="E23" s="42"/>
      <c r="F23" s="3"/>
    </row>
    <row r="24" spans="1:6" ht="15.75" x14ac:dyDescent="0.25">
      <c r="A24" s="2"/>
      <c r="B24" s="14" t="s">
        <v>17</v>
      </c>
      <c r="C24" s="15">
        <f>SUM(C12:C23)</f>
        <v>7627053.1299999999</v>
      </c>
      <c r="D24" s="15">
        <f>SUM(D12:D23)</f>
        <v>15932041.130000001</v>
      </c>
      <c r="E24" s="40">
        <f>SUM(E12:E23)</f>
        <v>-8304988.0000000009</v>
      </c>
      <c r="F24" s="3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43"/>
      <c r="F26" s="2"/>
    </row>
    <row r="27" spans="1:6" x14ac:dyDescent="0.25">
      <c r="A27" s="2"/>
      <c r="B27" s="2"/>
      <c r="C27" s="13"/>
      <c r="D27" s="13"/>
      <c r="E27" s="2"/>
      <c r="F27" s="2"/>
    </row>
    <row r="28" spans="1:6" ht="15.75" x14ac:dyDescent="0.25">
      <c r="A28" s="2"/>
      <c r="B28" s="7"/>
      <c r="C28" s="7"/>
      <c r="D28" s="7"/>
      <c r="E28" s="7"/>
      <c r="F28" s="2"/>
    </row>
    <row r="29" spans="1:6" ht="15.75" x14ac:dyDescent="0.25">
      <c r="A29" s="2"/>
      <c r="B29" s="6"/>
      <c r="C29" s="6"/>
      <c r="D29" s="6"/>
      <c r="E29" s="6"/>
      <c r="F29" s="2"/>
    </row>
    <row r="30" spans="1:6" ht="15.75" x14ac:dyDescent="0.25">
      <c r="A30" s="2"/>
      <c r="B30" s="4"/>
      <c r="C30" s="8"/>
      <c r="D30" s="8"/>
      <c r="E30" s="3"/>
      <c r="F30" s="2"/>
    </row>
    <row r="31" spans="1:6" ht="15.75" x14ac:dyDescent="0.25">
      <c r="A31" s="2"/>
      <c r="B31" s="4"/>
      <c r="C31" s="5"/>
      <c r="D31" s="5"/>
      <c r="E31" s="3"/>
      <c r="F31" s="2"/>
    </row>
    <row r="32" spans="1:6" ht="15.75" x14ac:dyDescent="0.25">
      <c r="A32" s="2"/>
      <c r="B32" s="4"/>
      <c r="C32" s="5"/>
      <c r="D32" s="5"/>
      <c r="E32" s="3"/>
      <c r="F32" s="2"/>
    </row>
    <row r="33" spans="1:6" ht="15.75" x14ac:dyDescent="0.25">
      <c r="A33" s="2"/>
      <c r="B33" s="4"/>
      <c r="C33" s="5"/>
      <c r="D33" s="5"/>
      <c r="E33" s="3"/>
      <c r="F33" s="2"/>
    </row>
    <row r="34" spans="1:6" ht="15.75" x14ac:dyDescent="0.25">
      <c r="A34" s="2"/>
      <c r="B34" s="16"/>
      <c r="C34" s="5"/>
      <c r="D34" s="5"/>
      <c r="E34" s="3"/>
      <c r="F34" s="2"/>
    </row>
    <row r="35" spans="1:6" ht="15.75" x14ac:dyDescent="0.25">
      <c r="A35" s="2"/>
      <c r="B35" s="4"/>
      <c r="C35" s="5"/>
      <c r="D35" s="5"/>
      <c r="E35" s="3"/>
      <c r="F35" s="2"/>
    </row>
    <row r="36" spans="1:6" ht="15.75" x14ac:dyDescent="0.25">
      <c r="A36" s="2"/>
      <c r="B36" s="4"/>
      <c r="C36" s="5"/>
      <c r="D36" s="5"/>
      <c r="E36" s="3"/>
      <c r="F36" s="2"/>
    </row>
    <row r="37" spans="1:6" ht="15.75" x14ac:dyDescent="0.25">
      <c r="A37" s="2"/>
      <c r="B37" s="4"/>
      <c r="C37" s="5"/>
      <c r="D37" s="5"/>
      <c r="E37" s="3"/>
      <c r="F37" s="2"/>
    </row>
    <row r="38" spans="1:6" ht="15.75" x14ac:dyDescent="0.25">
      <c r="A38" s="2"/>
      <c r="B38" s="16"/>
      <c r="C38" s="5"/>
      <c r="D38" s="5"/>
      <c r="E38" s="3"/>
      <c r="F38" s="2"/>
    </row>
    <row r="39" spans="1:6" ht="15.75" x14ac:dyDescent="0.25">
      <c r="A39" s="2"/>
      <c r="B39" s="4"/>
      <c r="C39" s="5"/>
      <c r="D39" s="5"/>
      <c r="E39" s="3"/>
      <c r="F39" s="2"/>
    </row>
    <row r="40" spans="1:6" ht="15.75" x14ac:dyDescent="0.25">
      <c r="A40" s="2"/>
      <c r="B40" s="4"/>
      <c r="C40" s="5"/>
      <c r="D40" s="5"/>
      <c r="E40" s="3"/>
      <c r="F40" s="2"/>
    </row>
    <row r="41" spans="1:6" ht="15.75" x14ac:dyDescent="0.25">
      <c r="A41" s="2"/>
      <c r="B41" s="4"/>
      <c r="C41" s="5"/>
      <c r="D41" s="5"/>
      <c r="E41" s="3"/>
      <c r="F41" s="2"/>
    </row>
    <row r="42" spans="1:6" ht="15.75" x14ac:dyDescent="0.25">
      <c r="A42" s="2"/>
      <c r="B42" s="4"/>
      <c r="C42" s="5">
        <v>0</v>
      </c>
      <c r="D42" s="5"/>
      <c r="E42" s="3"/>
      <c r="F42" s="2"/>
    </row>
    <row r="43" spans="1:6" x14ac:dyDescent="0.25">
      <c r="A43" s="2"/>
      <c r="B43" s="2"/>
      <c r="C43" s="2"/>
      <c r="D43" s="2"/>
      <c r="E43" s="2"/>
      <c r="F43" s="2"/>
    </row>
    <row r="44" spans="1:6" x14ac:dyDescent="0.25">
      <c r="A44" s="2"/>
      <c r="B44" s="2"/>
      <c r="C44" s="2"/>
      <c r="D44" s="2"/>
      <c r="E44" s="2"/>
      <c r="F44" s="2"/>
    </row>
    <row r="45" spans="1:6" x14ac:dyDescent="0.25">
      <c r="A45" s="2"/>
      <c r="B45" s="2"/>
      <c r="C45" s="2"/>
      <c r="D45" s="2"/>
      <c r="E45" s="2"/>
      <c r="F45" s="2"/>
    </row>
    <row r="46" spans="1:6" x14ac:dyDescent="0.25">
      <c r="A46" s="2"/>
      <c r="B46" s="2"/>
      <c r="C46" s="2"/>
      <c r="D46" s="2"/>
      <c r="E46" s="2"/>
      <c r="F46" s="2"/>
    </row>
    <row r="47" spans="1:6" x14ac:dyDescent="0.25">
      <c r="A47" s="2"/>
      <c r="B47" s="2"/>
      <c r="C47" s="2"/>
      <c r="D47" s="2"/>
      <c r="E47" s="2"/>
      <c r="F47" s="2"/>
    </row>
    <row r="48" spans="1:6" x14ac:dyDescent="0.25">
      <c r="A48" s="2"/>
      <c r="B48" s="2"/>
      <c r="C48" s="2"/>
      <c r="D48" s="2"/>
      <c r="E48" s="2"/>
      <c r="F48" s="2"/>
    </row>
    <row r="49" spans="1:6" x14ac:dyDescent="0.25">
      <c r="A49" s="2"/>
      <c r="B49" s="2"/>
      <c r="C49" s="2"/>
      <c r="D49" s="2"/>
      <c r="E49" s="2"/>
      <c r="F49" s="2"/>
    </row>
    <row r="50" spans="1:6" x14ac:dyDescent="0.25">
      <c r="A50" s="2"/>
      <c r="B50" s="2"/>
      <c r="C50" s="2"/>
      <c r="D50" s="2"/>
      <c r="E50" s="2"/>
      <c r="F50" s="2"/>
    </row>
  </sheetData>
  <mergeCells count="3">
    <mergeCell ref="A7:F7"/>
    <mergeCell ref="B8:E8"/>
    <mergeCell ref="B9:E9"/>
  </mergeCells>
  <pageMargins left="0.511811024" right="0.511811024" top="0.78740157499999996" bottom="0.78740157499999996" header="0.31496062000000002" footer="0.31496062000000002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MULTAS ARRECADADAS 2020</vt:lpstr>
      <vt:lpstr>APLICAÇÃO DOS RECURSOS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kezia.souza</dc:creator>
  <cp:lastModifiedBy>Herbison.Damasceno</cp:lastModifiedBy>
  <cp:lastPrinted>2020-12-23T15:00:36Z</cp:lastPrinted>
  <dcterms:created xsi:type="dcterms:W3CDTF">2019-04-04T15:12:02Z</dcterms:created>
  <dcterms:modified xsi:type="dcterms:W3CDTF">2020-12-23T15:00:42Z</dcterms:modified>
</cp:coreProperties>
</file>