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ARRECADAÇÃO" sheetId="1" r:id="rId1"/>
    <sheet name="APLICAÇÃO DE RECURSO" sheetId="2" r:id="rId2"/>
    <sheet name="RESUMO" sheetId="3" r:id="rId3"/>
  </sheets>
  <calcPr calcId="125725"/>
</workbook>
</file>

<file path=xl/calcChain.xml><?xml version="1.0" encoding="utf-8"?>
<calcChain xmlns="http://schemas.openxmlformats.org/spreadsheetml/2006/main">
  <c r="D29" i="3"/>
  <c r="P10" i="2"/>
  <c r="P11"/>
  <c r="P12"/>
  <c r="P17"/>
  <c r="P18"/>
  <c r="P22"/>
  <c r="P23"/>
  <c r="P25"/>
  <c r="P26"/>
  <c r="P27"/>
  <c r="P31"/>
  <c r="P32"/>
  <c r="P33"/>
  <c r="P34"/>
  <c r="P35"/>
  <c r="P37"/>
  <c r="O38"/>
  <c r="N38"/>
  <c r="M38"/>
  <c r="L38"/>
  <c r="K38"/>
  <c r="J38"/>
  <c r="H38"/>
  <c r="G38"/>
  <c r="F38"/>
  <c r="E38"/>
  <c r="D38"/>
  <c r="D39" s="1"/>
  <c r="D13" i="3" s="1"/>
  <c r="E13" s="1"/>
  <c r="C38" i="2"/>
  <c r="C39" s="1"/>
  <c r="D12" i="3" s="1"/>
  <c r="E12" s="1"/>
  <c r="N14" i="2"/>
  <c r="P14" s="1"/>
  <c r="N36"/>
  <c r="L21"/>
  <c r="O28"/>
  <c r="O20"/>
  <c r="P20" s="1"/>
  <c r="O19"/>
  <c r="O15"/>
  <c r="O13"/>
  <c r="P13" s="1"/>
  <c r="C24" i="3"/>
  <c r="C24" i="1"/>
  <c r="D12"/>
  <c r="D13" s="1"/>
  <c r="D14" s="1"/>
  <c r="D15" s="1"/>
  <c r="D16" s="1"/>
  <c r="D17" s="1"/>
  <c r="D18" s="1"/>
  <c r="D19" s="1"/>
  <c r="D20" s="1"/>
  <c r="D21" s="1"/>
  <c r="D22" s="1"/>
  <c r="D23" s="1"/>
  <c r="E24"/>
  <c r="L39" i="2" l="1"/>
  <c r="D20" i="3" s="1"/>
  <c r="E20" s="1"/>
  <c r="F39" i="2"/>
  <c r="D15" i="3" s="1"/>
  <c r="E15" s="1"/>
  <c r="O39" i="2"/>
  <c r="D23" i="3" s="1"/>
  <c r="E23" s="1"/>
  <c r="N39" i="2"/>
  <c r="D22" i="3" s="1"/>
  <c r="E22" s="1"/>
  <c r="P38" i="2"/>
  <c r="P8"/>
  <c r="F16"/>
  <c r="P16" s="1"/>
  <c r="J24"/>
  <c r="G24"/>
  <c r="E24"/>
  <c r="M21"/>
  <c r="M39" s="1"/>
  <c r="D21" i="3" s="1"/>
  <c r="E21" s="1"/>
  <c r="K21" i="2"/>
  <c r="P21" s="1"/>
  <c r="H29"/>
  <c r="P29" s="1"/>
  <c r="K19"/>
  <c r="G19"/>
  <c r="J30"/>
  <c r="H30"/>
  <c r="F30"/>
  <c r="K36"/>
  <c r="G36"/>
  <c r="E9"/>
  <c r="P9" s="1"/>
  <c r="K28"/>
  <c r="G28"/>
  <c r="G15"/>
  <c r="P15" s="1"/>
  <c r="J39" l="1"/>
  <c r="D18" i="3" s="1"/>
  <c r="E18" s="1"/>
  <c r="K39" i="2"/>
  <c r="D19" i="3" s="1"/>
  <c r="E19" s="1"/>
  <c r="E39" i="2"/>
  <c r="D14" i="3" s="1"/>
  <c r="E14" s="1"/>
  <c r="H39" i="2"/>
  <c r="D17" i="3" s="1"/>
  <c r="E17" s="1"/>
  <c r="P28" i="2"/>
  <c r="G39"/>
  <c r="D16" i="3" s="1"/>
  <c r="E16" s="1"/>
  <c r="P19" i="2"/>
  <c r="P36"/>
  <c r="P30"/>
  <c r="P24"/>
  <c r="P39" l="1"/>
  <c r="E24" i="3"/>
  <c r="D24"/>
  <c r="D28" s="1"/>
</calcChain>
</file>

<file path=xl/sharedStrings.xml><?xml version="1.0" encoding="utf-8"?>
<sst xmlns="http://schemas.openxmlformats.org/spreadsheetml/2006/main" count="176" uniqueCount="126">
  <si>
    <t>MULTAS ARRECADADAS</t>
  </si>
  <si>
    <t>Mês/Ano</t>
  </si>
  <si>
    <t>Arrecadação R$</t>
  </si>
  <si>
    <t>Valor Acumulado R$</t>
  </si>
  <si>
    <t>Qte.de Multas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</si>
  <si>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</si>
  <si>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</si>
  <si>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</si>
  <si>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</si>
  <si>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</si>
  <si>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</si>
  <si>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</si>
  <si>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</si>
  <si>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</si>
  <si>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</si>
  <si>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</si>
  <si>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</si>
  <si>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</si>
  <si>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Exercício: 2019</t>
  </si>
  <si>
    <t>COMPARATIVO MENSAL DAS MULTAS ARRECADADAS E DESPESAS</t>
  </si>
  <si>
    <t>ARRECADAÇÃO - DESPESAS</t>
  </si>
  <si>
    <t xml:space="preserve"> DESPESAS - APLICAÇÃO DA RECEITA ARRECADADA COM MULTAS DE TRÂSITO</t>
  </si>
  <si>
    <t>Destinação</t>
  </si>
  <si>
    <t>Fornecedor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</si>
  <si>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</si>
  <si>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</si>
  <si>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</si>
  <si>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</si>
  <si>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</si>
  <si>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</si>
  <si>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</si>
  <si>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</si>
  <si>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</si>
  <si>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</si>
  <si>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</si>
  <si>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</si>
  <si>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Obs</t>
  </si>
  <si>
    <t>Resolução CONTRAN nº 638/2016:</t>
  </si>
  <si>
    <t xml:space="preserve">1. Sinalização                  </t>
  </si>
  <si>
    <t>Artigo: 3º</t>
  </si>
  <si>
    <t xml:space="preserve">    1.1 Painéis eletrônicos</t>
  </si>
  <si>
    <t>TESMAQ</t>
  </si>
  <si>
    <t>Painéis informativos instalados em várias vias da cidade.</t>
  </si>
  <si>
    <t>Artigo:  4º, VIII,</t>
  </si>
  <si>
    <t xml:space="preserve">    1.2 Sinalização de ruas</t>
  </si>
  <si>
    <t>Artigo:  4º,  X</t>
  </si>
  <si>
    <t>2. Engenharia de Campo</t>
  </si>
  <si>
    <t>Artigo 7º</t>
  </si>
  <si>
    <t>3. Policiamento e Fiscalização</t>
  </si>
  <si>
    <t>Artigo 9º</t>
  </si>
  <si>
    <t xml:space="preserve">    3.1 Aquisição e ou locação de imóvel para guarda de veículos removidos</t>
  </si>
  <si>
    <t xml:space="preserve"> Locação de imóvel para guarda de veículos removidos.</t>
  </si>
  <si>
    <t>Artigo 10º, IV</t>
  </si>
  <si>
    <t xml:space="preserve">    3.2 Aquisição, locação, manutenção e aferição de etilômetro.</t>
  </si>
  <si>
    <t>ELEC IND</t>
  </si>
  <si>
    <t>Artigo 10º, VII</t>
  </si>
  <si>
    <t>SETA - TRANSP</t>
  </si>
  <si>
    <t xml:space="preserve">    3.4 Manutenção, conservação e funcionamento da Junta Administrativa de Recursos de Infração - Jari, do Conselho Estadual de Trânsito - CETRAN e do Conselho de Trânsito do Distrito Federal -CONTRADIFE.</t>
  </si>
  <si>
    <t xml:space="preserve">    3.5 Construção, manutenção, conservação e funcionamento de centros descentralizados de controle operacional de trânsito, postos de fiscalização e policiamento e monitoramento viário.</t>
  </si>
  <si>
    <t xml:space="preserve">    3.6 Aquisição, locação, manutenção e configuração de talão eletrônico.</t>
  </si>
  <si>
    <t>Aquisição, manutenção e configuração.</t>
  </si>
  <si>
    <t>Artigo 10º, XVI</t>
  </si>
  <si>
    <t xml:space="preserve">    3.7 Diárias e locomoção dos agentes de trânsito em operações de policiamento e fiscalização.</t>
  </si>
  <si>
    <t>Operações de fiscalização.</t>
  </si>
  <si>
    <t>Artigo 10º, XVIII</t>
  </si>
  <si>
    <t xml:space="preserve">    3.8 Uniformes e acessórios para agentes de trânsito e agentes da autoridade de trânsito.</t>
  </si>
  <si>
    <t>3.9 Implementação, informatização e manutenção de sistemas informatizados para processamento de multas de trânsito e demais procedimentos relativos.</t>
  </si>
  <si>
    <t>PRODAM CT Nº 22/2014</t>
  </si>
  <si>
    <t>Artigo 10º, XXI</t>
  </si>
  <si>
    <t xml:space="preserve">    3.10 Manutenção e abastecimento da frota operacional destinada ao policiamento e fiscalização de trânsito.</t>
  </si>
  <si>
    <t>Artigo 10º, XXIII</t>
  </si>
  <si>
    <t>4. Educação de trânsito</t>
  </si>
  <si>
    <t xml:space="preserve">    4.1 Material didático</t>
  </si>
  <si>
    <t>Artigo 11º, I</t>
  </si>
  <si>
    <t xml:space="preserve">    4.2 Campanhas publicitárias e educativas de trânsito.</t>
  </si>
  <si>
    <t xml:space="preserve">    4.3 Cursos de qualificação para profissionais dos órgãos de trânsito</t>
  </si>
  <si>
    <t>Artigo 11º, IX</t>
  </si>
  <si>
    <t xml:space="preserve">    4.4 Distribuição de material educativo de trânsito.</t>
  </si>
  <si>
    <t>Artigo 11º, X</t>
  </si>
  <si>
    <t xml:space="preserve">    4.5 Eventos educativos de trânsito.</t>
  </si>
  <si>
    <t>Artigo 11º, XI</t>
  </si>
  <si>
    <t xml:space="preserve">    4.6 Contratação de corpo técnico especializado para execução de cursos, ações e projetos educativos.</t>
  </si>
  <si>
    <t>Artigo 11º, XIV</t>
  </si>
  <si>
    <t>5. Contribuições</t>
  </si>
  <si>
    <t>Artigo 13º</t>
  </si>
  <si>
    <t xml:space="preserve">    5.1 Programa de Integração Social e de Formação do Patrimônio do Servidor Público - PIS/PASEP</t>
  </si>
  <si>
    <t>PIS/PASEP 1%</t>
  </si>
  <si>
    <t xml:space="preserve">TOTAL </t>
  </si>
  <si>
    <t>PRODAM CT Nº 11/2016</t>
  </si>
  <si>
    <t>Manaus - AM, 31 de dezembro de 2019.</t>
  </si>
  <si>
    <t>FOLHA DE PGTO - CETRAN</t>
  </si>
  <si>
    <t>FOLHA DE PGTO - JARI</t>
  </si>
  <si>
    <t>FM INDUST. CT. Nº 21/2019 e 23/2019</t>
  </si>
  <si>
    <t>PERSONAL LTDA</t>
  </si>
  <si>
    <t xml:space="preserve">    3.3 Aquisição e ou locação de veículos, viaturas e empilhadeira - motos, triciclos, quadriciclos, caminhões, reboques, microônibus, minivans, aeronaves - com instalações e ou equipamentos de policiamento e fiscalização</t>
  </si>
  <si>
    <t>WF CONTROL CT: 005/2017</t>
  </si>
  <si>
    <t>WF CONTROL CT: 021/2018</t>
  </si>
  <si>
    <t>FOB SERVIÇOS CT: 013/2018</t>
  </si>
  <si>
    <t>GUIMARÃES FERN CT 013/2016</t>
  </si>
  <si>
    <t>GUIMARÃES FERN. CT 013/2017</t>
  </si>
  <si>
    <t>I.M. DE LIMA - CT 10/2016</t>
  </si>
  <si>
    <t>GUIMARÃES FERN. - MAIO AMARELO</t>
  </si>
  <si>
    <t>MA PUBLIC. E SERV. CT - 012/2018</t>
  </si>
  <si>
    <t>C R PEDROSA - ME</t>
  </si>
  <si>
    <t xml:space="preserve"> Aquisição e manutenção de Etilômetros.</t>
  </si>
  <si>
    <t xml:space="preserve">  Locação de veículos, guinchos, motos e minivans.</t>
  </si>
  <si>
    <t>Locação de módulo de trabalho habitacional - Setor Operacional</t>
  </si>
  <si>
    <t>Serviço de operacionalização de eventos para atender ao evento de abertura em Manaus da Campanha Maio Amarelo do Detran/Am</t>
  </si>
  <si>
    <t>Contratação para prestação de serviços em criar, produzir, desenvolver e realizar atividades teatrais como ferramenta para a promoção de ações educativas de trânsito nas instituições escolares.</t>
  </si>
  <si>
    <t>Abastecimento realizado pela  Secretaria de Estado da Administração-SEAD</t>
  </si>
  <si>
    <t>Serciços de locação de palco para campanha Maio Amarelo.</t>
  </si>
  <si>
    <t>Total das Despesas</t>
  </si>
  <si>
    <t>Aplicação da receita com Multas</t>
  </si>
  <si>
    <t>Aplicação de outras receitas</t>
  </si>
  <si>
    <t>Despsas R$</t>
  </si>
  <si>
    <t xml:space="preserve"> </t>
  </si>
  <si>
    <t xml:space="preserve">Fonte: Balancetes/AFI e Processos de Pagamentos. </t>
  </si>
  <si>
    <t xml:space="preserve">Fonte: Balancetes/AFI </t>
  </si>
  <si>
    <t>Manaus, 31 de dezembro de 2019.</t>
  </si>
  <si>
    <t>Hérbison da Silva Damasceno</t>
  </si>
  <si>
    <t>CRC-AM - 009528/O-AM</t>
  </si>
  <si>
    <t>Contador</t>
  </si>
  <si>
    <r>
      <t xml:space="preserve">Do total das despesas com sinalização, engenharia de tráfego, de campo, policiamento, fiscalização, educação de trânsito e contribuições, conforme Artigo 320 da Lei nº 9.503/1997 - Código de Trânsito Brasileiro e Resolução CONTRAN nº 638/2016:  </t>
    </r>
    <r>
      <rPr>
        <b/>
        <sz val="11"/>
        <color rgb="FF000000"/>
        <rFont val="Calibri"/>
        <family val="2"/>
        <scheme val="minor"/>
      </rPr>
      <t>32,38%</t>
    </r>
    <r>
      <rPr>
        <sz val="11"/>
        <color rgb="FF000000"/>
        <rFont val="Calibri"/>
        <family val="2"/>
        <scheme val="minor"/>
      </rPr>
      <t xml:space="preserve"> (trinta e dois vírgula trinta e oito por cento) foram pagas com recursos arrecadados com Multas de Trânsito e </t>
    </r>
    <r>
      <rPr>
        <b/>
        <sz val="11"/>
        <color rgb="FF000000"/>
        <rFont val="Calibri"/>
        <family val="2"/>
        <scheme val="minor"/>
      </rPr>
      <t xml:space="preserve">67,62% </t>
    </r>
    <r>
      <rPr>
        <sz val="11"/>
        <color rgb="FF000000"/>
        <rFont val="Calibri"/>
        <family val="2"/>
        <scheme val="minor"/>
      </rPr>
      <t>(sessenta e sete vírgula sessena e dois por cento), foram pagas com outros recursos do DETRAN-AM.</t>
    </r>
  </si>
  <si>
    <t>Aquisição de camisas em malha fio 30 cores brancas e azuis, Confecção de faixa em lona vinílica, por ocasião da Campanha Maio Amarelo 2019.</t>
  </si>
  <si>
    <t>Página 1/2</t>
  </si>
  <si>
    <t>Página 2/2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</si>
</sst>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/>
    <xf numFmtId="49" fontId="6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5" fillId="0" borderId="0" xfId="0" applyFont="1" applyBorder="1" applyAlignment="1"/>
    <xf numFmtId="17" fontId="5" fillId="0" borderId="2" xfId="0" applyNumberFormat="1" applyFont="1" applyBorder="1" applyAlignment="1"/>
    <xf numFmtId="43" fontId="3" fillId="0" borderId="1" xfId="1" applyFont="1" applyBorder="1" applyAlignment="1">
      <alignment horizontal="center" vertical="center"/>
    </xf>
    <xf numFmtId="0" fontId="0" fillId="0" borderId="1" xfId="0" applyBorder="1"/>
    <xf numFmtId="43" fontId="3" fillId="0" borderId="1" xfId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/>
    <xf numFmtId="0" fontId="0" fillId="0" borderId="3" xfId="0" applyFill="1" applyBorder="1"/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4" fontId="3" fillId="0" borderId="1" xfId="1" applyNumberFormat="1" applyFont="1" applyFill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 vertical="center"/>
    </xf>
    <xf numFmtId="44" fontId="3" fillId="0" borderId="1" xfId="0" applyNumberFormat="1" applyFont="1" applyFill="1" applyBorder="1"/>
    <xf numFmtId="44" fontId="3" fillId="0" borderId="1" xfId="0" applyNumberFormat="1" applyFont="1" applyFill="1" applyBorder="1" applyAlignment="1">
      <alignment horizontal="center" vertical="center"/>
    </xf>
    <xf numFmtId="44" fontId="3" fillId="0" borderId="4" xfId="1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/>
    <xf numFmtId="44" fontId="0" fillId="0" borderId="1" xfId="0" applyNumberFormat="1" applyFill="1" applyBorder="1"/>
    <xf numFmtId="44" fontId="0" fillId="0" borderId="1" xfId="0" applyNumberFormat="1" applyBorder="1"/>
    <xf numFmtId="49" fontId="3" fillId="0" borderId="3" xfId="0" applyNumberFormat="1" applyFont="1" applyFill="1" applyBorder="1" applyAlignment="1">
      <alignment vertical="center"/>
    </xf>
    <xf numFmtId="0" fontId="0" fillId="0" borderId="0" xfId="0" applyFill="1"/>
    <xf numFmtId="49" fontId="3" fillId="0" borderId="3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/>
    <xf numFmtId="44" fontId="4" fillId="0" borderId="1" xfId="0" applyNumberFormat="1" applyFont="1" applyBorder="1"/>
    <xf numFmtId="44" fontId="3" fillId="0" borderId="0" xfId="0" applyNumberFormat="1" applyFont="1" applyAlignment="1">
      <alignment vertical="center"/>
    </xf>
    <xf numFmtId="44" fontId="3" fillId="0" borderId="0" xfId="0" applyNumberFormat="1" applyFont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0" fillId="0" borderId="1" xfId="0" applyNumberFormat="1" applyFill="1" applyBorder="1" applyAlignment="1">
      <alignment wrapText="1"/>
    </xf>
    <xf numFmtId="44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4" fontId="3" fillId="0" borderId="4" xfId="0" applyNumberFormat="1" applyFont="1" applyFill="1" applyBorder="1" applyAlignment="1">
      <alignment horizontal="left"/>
    </xf>
    <xf numFmtId="44" fontId="3" fillId="0" borderId="5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wrapText="1"/>
    </xf>
    <xf numFmtId="49" fontId="7" fillId="0" borderId="8" xfId="0" applyNumberFormat="1" applyFont="1" applyBorder="1" applyAlignment="1">
      <alignment horizontal="left" vertical="center"/>
    </xf>
    <xf numFmtId="49" fontId="8" fillId="0" borderId="3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/>
    </xf>
    <xf numFmtId="44" fontId="8" fillId="0" borderId="0" xfId="2" applyFont="1"/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4" fontId="8" fillId="0" borderId="0" xfId="2" applyFont="1" applyAlignment="1"/>
    <xf numFmtId="49" fontId="4" fillId="0" borderId="2" xfId="0" applyNumberFormat="1" applyFont="1" applyFill="1" applyBorder="1" applyAlignment="1">
      <alignment horizontal="left"/>
    </xf>
    <xf numFmtId="44" fontId="9" fillId="0" borderId="2" xfId="2" applyFont="1" applyBorder="1"/>
    <xf numFmtId="10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3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0" fontId="14" fillId="0" borderId="0" xfId="0" applyFont="1"/>
    <xf numFmtId="49" fontId="0" fillId="0" borderId="0" xfId="0" applyNumberFormat="1" applyAlignment="1">
      <alignment horizontal="left"/>
    </xf>
    <xf numFmtId="0" fontId="10" fillId="0" borderId="8" xfId="0" applyFont="1" applyBorder="1" applyAlignment="1">
      <alignment horizontal="left"/>
    </xf>
    <xf numFmtId="0" fontId="15" fillId="0" borderId="0" xfId="0" applyFont="1" applyBorder="1" applyAlignment="1"/>
    <xf numFmtId="0" fontId="4" fillId="0" borderId="0" xfId="0" applyFont="1" applyAlignment="1">
      <alignment horizontal="left"/>
    </xf>
    <xf numFmtId="49" fontId="3" fillId="0" borderId="0" xfId="0" applyNumberFormat="1" applyFont="1" applyAlignment="1"/>
    <xf numFmtId="49" fontId="7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justify" vertical="justify" wrapText="1"/>
    </xf>
    <xf numFmtId="44" fontId="3" fillId="0" borderId="1" xfId="0" applyNumberFormat="1" applyFont="1" applyFill="1" applyBorder="1" applyAlignment="1">
      <alignment wrapText="1"/>
    </xf>
    <xf numFmtId="44" fontId="3" fillId="0" borderId="5" xfId="0" applyNumberFormat="1" applyFont="1" applyFill="1" applyBorder="1" applyAlignment="1">
      <alignment wrapText="1"/>
    </xf>
    <xf numFmtId="44" fontId="3" fillId="0" borderId="3" xfId="0" applyNumberFormat="1" applyFont="1" applyFill="1" applyBorder="1" applyAlignment="1">
      <alignment wrapText="1"/>
    </xf>
    <xf numFmtId="44" fontId="3" fillId="0" borderId="1" xfId="0" applyNumberFormat="1" applyFont="1" applyFill="1" applyBorder="1" applyAlignment="1">
      <alignment horizontal="left" wrapText="1"/>
    </xf>
    <xf numFmtId="44" fontId="11" fillId="0" borderId="1" xfId="0" applyNumberFormat="1" applyFont="1" applyFill="1" applyBorder="1" applyAlignment="1">
      <alignment wrapText="1"/>
    </xf>
    <xf numFmtId="0" fontId="0" fillId="0" borderId="0" xfId="0" applyAlignment="1"/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171450</xdr:rowOff>
    </xdr:from>
    <xdr:to>
      <xdr:col>6</xdr:col>
      <xdr:colOff>285750</xdr:colOff>
      <xdr:row>50</xdr:row>
      <xdr:rowOff>133350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82050"/>
          <a:ext cx="6067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</xdr:row>
      <xdr:rowOff>9525</xdr:rowOff>
    </xdr:from>
    <xdr:to>
      <xdr:col>5</xdr:col>
      <xdr:colOff>38100</xdr:colOff>
      <xdr:row>5</xdr:row>
      <xdr:rowOff>19050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0100" y="200025"/>
          <a:ext cx="466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581727</xdr:colOff>
      <xdr:row>0</xdr:row>
      <xdr:rowOff>141180</xdr:rowOff>
    </xdr:from>
    <xdr:to>
      <xdr:col>9</xdr:col>
      <xdr:colOff>715756</xdr:colOff>
      <xdr:row>4</xdr:row>
      <xdr:rowOff>100359</xdr:rowOff>
    </xdr:to>
    <xdr:sp macro="" textlink="">
      <xdr:nvSpPr>
        <xdr:cNvPr id="4" name="Caixa de texto 3"/>
        <xdr:cNvSpPr>
          <a:spLocks noChangeArrowheads="1"/>
        </xdr:cNvSpPr>
      </xdr:nvSpPr>
      <xdr:spPr bwMode="auto">
        <a:xfrm>
          <a:off x="11358584" y="141180"/>
          <a:ext cx="3753529" cy="775608"/>
        </a:xfrm>
        <a:prstGeom prst="rect">
          <a:avLst/>
        </a:prstGeom>
        <a:noFill/>
        <a:ln w="6480">
          <a:noFill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Novecento wide Book"/>
            </a:rPr>
            <a:t>SECRETARIA DE ESTADO DE</a:t>
          </a:r>
        </a:p>
        <a:p>
          <a:pPr algn="ctr" rtl="0">
            <a:defRPr sz="1000"/>
          </a:pPr>
          <a:r>
            <a:rPr lang="pt-BR" sz="900" b="1" i="0" strike="noStrike">
              <a:solidFill>
                <a:srgbClr val="000000"/>
              </a:solidFill>
              <a:latin typeface="Novecento wide Book"/>
            </a:rPr>
            <a:t>Segurança Pública</a:t>
          </a:r>
        </a:p>
        <a:p>
          <a:pPr algn="l" rtl="0">
            <a:defRPr sz="1000"/>
          </a:pPr>
          <a:endParaRPr lang="pt-BR" sz="900" b="1" i="0" strike="noStrike">
            <a:solidFill>
              <a:srgbClr val="000000"/>
            </a:solidFill>
            <a:latin typeface="Novecento wide Book"/>
          </a:endParaRPr>
        </a:p>
      </xdr:txBody>
    </xdr:sp>
    <xdr:clientData/>
  </xdr:twoCellAnchor>
  <xdr:twoCellAnchor editAs="oneCell">
    <xdr:from>
      <xdr:col>0</xdr:col>
      <xdr:colOff>930088</xdr:colOff>
      <xdr:row>0</xdr:row>
      <xdr:rowOff>22412</xdr:rowOff>
    </xdr:from>
    <xdr:to>
      <xdr:col>0</xdr:col>
      <xdr:colOff>4392706</xdr:colOff>
      <xdr:row>4</xdr:row>
      <xdr:rowOff>202879</xdr:rowOff>
    </xdr:to>
    <xdr:pic>
      <xdr:nvPicPr>
        <xdr:cNvPr id="5" name="Imagem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088" y="22412"/>
          <a:ext cx="3462618" cy="987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711652</xdr:colOff>
      <xdr:row>0</xdr:row>
      <xdr:rowOff>0</xdr:rowOff>
    </xdr:from>
    <xdr:to>
      <xdr:col>5</xdr:col>
      <xdr:colOff>625929</xdr:colOff>
      <xdr:row>4</xdr:row>
      <xdr:rowOff>182791</xdr:rowOff>
    </xdr:to>
    <xdr:pic>
      <xdr:nvPicPr>
        <xdr:cNvPr id="3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37438" y="0"/>
          <a:ext cx="5765348" cy="99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46</xdr:row>
      <xdr:rowOff>152399</xdr:rowOff>
    </xdr:from>
    <xdr:to>
      <xdr:col>6</xdr:col>
      <xdr:colOff>447674</xdr:colOff>
      <xdr:row>52</xdr:row>
      <xdr:rowOff>152400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8762999"/>
          <a:ext cx="6638924" cy="1143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</xdr:colOff>
      <xdr:row>0</xdr:row>
      <xdr:rowOff>104774</xdr:rowOff>
    </xdr:from>
    <xdr:to>
      <xdr:col>4</xdr:col>
      <xdr:colOff>209550</xdr:colOff>
      <xdr:row>5</xdr:row>
      <xdr:rowOff>139565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0674" y="104774"/>
          <a:ext cx="2876551" cy="987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opLeftCell="A7" workbookViewId="0">
      <selection activeCell="D44" sqref="D44"/>
    </sheetView>
  </sheetViews>
  <sheetFormatPr defaultRowHeight="15"/>
  <cols>
    <col min="2" max="2" width="16" customWidth="1"/>
    <col min="3" max="3" width="20" customWidth="1"/>
    <col min="4" max="4" width="18.85546875" customWidth="1"/>
    <col min="5" max="5" width="17.42578125" customWidth="1"/>
    <col min="6" max="6" width="5.285156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63"/>
      <c r="B7" s="63"/>
      <c r="C7" s="63"/>
      <c r="D7" s="63"/>
      <c r="E7" s="63"/>
      <c r="F7" s="63"/>
    </row>
    <row r="8" spans="1:6" ht="18.75">
      <c r="A8" s="2"/>
      <c r="B8" s="62" t="s">
        <v>0</v>
      </c>
      <c r="C8" s="62"/>
      <c r="D8" s="62"/>
      <c r="E8" s="62"/>
      <c r="F8" s="2"/>
    </row>
    <row r="9" spans="1:6" ht="18.75">
      <c r="A9" s="2"/>
      <c r="B9" s="61" t="s">
        <v>18</v>
      </c>
      <c r="C9" s="61"/>
      <c r="D9" s="61"/>
      <c r="E9" s="61"/>
      <c r="F9" s="2"/>
    </row>
    <row r="10" spans="1:6" ht="18.75">
      <c r="A10" s="2"/>
      <c r="B10" s="13"/>
      <c r="C10" s="13"/>
      <c r="D10" s="13"/>
      <c r="E10" s="13"/>
      <c r="F10" s="2"/>
    </row>
    <row r="11" spans="1:6" ht="15.75">
      <c r="A11" s="2"/>
      <c r="B11" s="9" t="s">
        <v>1</v>
      </c>
      <c r="C11" s="9" t="s">
        <v>2</v>
      </c>
      <c r="D11" s="9" t="s">
        <v>3</v>
      </c>
      <c r="E11" s="9" t="s">
        <v>4</v>
      </c>
      <c r="F11" s="3"/>
    </row>
    <row r="12" spans="1:6" ht="15.75">
      <c r="A12" s="2"/>
      <c r="B12" s="10" t="s">
        <v>5</v>
      </c>
      <c r="C12" s="11">
        <v>689304.81</v>
      </c>
      <c r="D12" s="11">
        <f>C12</f>
        <v>689304.81</v>
      </c>
      <c r="E12" s="18">
        <v>1965</v>
      </c>
      <c r="F12" s="3"/>
    </row>
    <row r="13" spans="1:6" ht="15.75">
      <c r="A13" s="2"/>
      <c r="B13" s="10" t="s">
        <v>6</v>
      </c>
      <c r="C13" s="11">
        <v>575737.49</v>
      </c>
      <c r="D13" s="11">
        <f>D12+C13</f>
        <v>1265042.3</v>
      </c>
      <c r="E13" s="18">
        <v>2061</v>
      </c>
      <c r="F13" s="3"/>
    </row>
    <row r="14" spans="1:6" ht="15.75">
      <c r="A14" s="2"/>
      <c r="B14" s="10" t="s">
        <v>7</v>
      </c>
      <c r="C14" s="11">
        <v>686068.9</v>
      </c>
      <c r="D14" s="11">
        <f t="shared" ref="D14:D23" si="0">D13+C14</f>
        <v>1951111.2000000002</v>
      </c>
      <c r="E14" s="18">
        <v>2349</v>
      </c>
      <c r="F14" s="3"/>
    </row>
    <row r="15" spans="1:6" ht="15.75">
      <c r="A15" s="2"/>
      <c r="B15" s="10" t="s">
        <v>8</v>
      </c>
      <c r="C15" s="11">
        <v>817686.89</v>
      </c>
      <c r="D15" s="11">
        <f t="shared" si="0"/>
        <v>2768798.0900000003</v>
      </c>
      <c r="E15" s="18">
        <v>1524</v>
      </c>
      <c r="F15" s="3"/>
    </row>
    <row r="16" spans="1:6" ht="15.75">
      <c r="A16" s="2"/>
      <c r="B16" s="10" t="s">
        <v>9</v>
      </c>
      <c r="C16" s="11">
        <v>957443.62</v>
      </c>
      <c r="D16" s="11">
        <f t="shared" si="0"/>
        <v>3726241.7100000004</v>
      </c>
      <c r="E16" s="18">
        <v>1591</v>
      </c>
      <c r="F16" s="3"/>
    </row>
    <row r="17" spans="1:6" ht="15.75">
      <c r="A17" s="1"/>
      <c r="B17" s="10" t="s">
        <v>10</v>
      </c>
      <c r="C17" s="11">
        <v>758340.46</v>
      </c>
      <c r="D17" s="11">
        <f t="shared" si="0"/>
        <v>4484582.17</v>
      </c>
      <c r="E17" s="18">
        <v>1405</v>
      </c>
      <c r="F17" s="3"/>
    </row>
    <row r="18" spans="1:6" ht="15.75">
      <c r="A18" s="1"/>
      <c r="B18" s="10" t="s">
        <v>11</v>
      </c>
      <c r="C18" s="11">
        <v>967042.31</v>
      </c>
      <c r="D18" s="11">
        <f t="shared" si="0"/>
        <v>5451624.4800000004</v>
      </c>
      <c r="E18" s="18">
        <v>1104</v>
      </c>
      <c r="F18" s="3"/>
    </row>
    <row r="19" spans="1:6" ht="15.75">
      <c r="A19" s="1"/>
      <c r="B19" s="10" t="s">
        <v>12</v>
      </c>
      <c r="C19" s="11">
        <v>933866.37</v>
      </c>
      <c r="D19" s="11">
        <f t="shared" si="0"/>
        <v>6385490.8500000006</v>
      </c>
      <c r="E19" s="18">
        <v>761</v>
      </c>
      <c r="F19" s="3"/>
    </row>
    <row r="20" spans="1:6" ht="15.75">
      <c r="A20" s="1"/>
      <c r="B20" s="10" t="s">
        <v>13</v>
      </c>
      <c r="C20" s="11">
        <v>1032906.31</v>
      </c>
      <c r="D20" s="11">
        <f t="shared" si="0"/>
        <v>7418397.1600000001</v>
      </c>
      <c r="E20" s="18">
        <v>662</v>
      </c>
      <c r="F20" s="3"/>
    </row>
    <row r="21" spans="1:6" ht="15.75">
      <c r="A21" s="1"/>
      <c r="B21" s="10" t="s">
        <v>14</v>
      </c>
      <c r="C21" s="11">
        <v>861849.01</v>
      </c>
      <c r="D21" s="11">
        <f t="shared" si="0"/>
        <v>8280246.1699999999</v>
      </c>
      <c r="E21" s="12">
        <v>629</v>
      </c>
      <c r="F21" s="3"/>
    </row>
    <row r="22" spans="1:6" ht="15.75">
      <c r="A22" s="1"/>
      <c r="B22" s="10" t="s">
        <v>15</v>
      </c>
      <c r="C22" s="11">
        <v>916385.67</v>
      </c>
      <c r="D22" s="11">
        <f t="shared" si="0"/>
        <v>9196631.8399999999</v>
      </c>
      <c r="E22" s="12">
        <v>286</v>
      </c>
      <c r="F22" s="3"/>
    </row>
    <row r="23" spans="1:6" ht="15.75">
      <c r="A23" s="1"/>
      <c r="B23" s="10" t="s">
        <v>16</v>
      </c>
      <c r="C23" s="11">
        <v>901073.2</v>
      </c>
      <c r="D23" s="11">
        <f t="shared" si="0"/>
        <v>10097705.039999999</v>
      </c>
      <c r="E23" s="12">
        <v>75</v>
      </c>
      <c r="F23" s="3"/>
    </row>
    <row r="24" spans="1:6" ht="15.75">
      <c r="A24" s="1"/>
      <c r="B24" s="15" t="s">
        <v>17</v>
      </c>
      <c r="C24" s="50">
        <f>SUM(C12:C23)</f>
        <v>10097705.039999999</v>
      </c>
      <c r="D24" s="49"/>
      <c r="E24" s="49">
        <f>SUM(E12:E23)</f>
        <v>14412</v>
      </c>
      <c r="F24" s="3"/>
    </row>
    <row r="25" spans="1:6">
      <c r="A25" s="1"/>
      <c r="B25" s="95" t="s">
        <v>117</v>
      </c>
      <c r="C25" s="95"/>
      <c r="D25" s="95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2"/>
      <c r="C27" s="14"/>
      <c r="D27" s="14"/>
      <c r="E27" s="2"/>
      <c r="F27" s="2"/>
    </row>
    <row r="28" spans="1:6" ht="15.75">
      <c r="A28" s="1"/>
      <c r="B28" s="7"/>
      <c r="C28" s="7"/>
      <c r="D28" s="7"/>
      <c r="E28" s="7"/>
      <c r="F28" s="2"/>
    </row>
    <row r="29" spans="1:6" ht="15.75">
      <c r="A29" s="1"/>
      <c r="B29" s="102" t="s">
        <v>118</v>
      </c>
      <c r="C29" s="102"/>
      <c r="D29" s="6"/>
      <c r="E29" s="6"/>
      <c r="F29" s="2"/>
    </row>
    <row r="30" spans="1:6" s="2" customFormat="1" ht="15.75">
      <c r="B30" s="97"/>
      <c r="C30" s="6"/>
      <c r="D30" s="6"/>
      <c r="E30" s="6"/>
    </row>
    <row r="31" spans="1:6" s="2" customFormat="1" ht="15.75">
      <c r="B31" s="97"/>
      <c r="C31" s="6"/>
      <c r="D31" s="6"/>
      <c r="E31" s="6"/>
    </row>
    <row r="32" spans="1:6" s="2" customFormat="1" ht="15.75">
      <c r="B32" s="97"/>
      <c r="C32" s="6"/>
      <c r="D32" s="6"/>
      <c r="E32" s="6"/>
    </row>
    <row r="33" spans="1:6" s="2" customFormat="1" ht="15.75">
      <c r="B33" s="97"/>
      <c r="C33" s="6"/>
      <c r="D33" s="6"/>
      <c r="E33" s="6"/>
    </row>
    <row r="34" spans="1:6" ht="15.75">
      <c r="A34" s="1"/>
      <c r="B34" s="100" t="s">
        <v>119</v>
      </c>
      <c r="C34" s="100"/>
      <c r="D34" s="5"/>
      <c r="E34" s="3"/>
      <c r="F34" s="2"/>
    </row>
    <row r="35" spans="1:6" ht="15.75">
      <c r="A35" s="1"/>
      <c r="B35" s="100" t="s">
        <v>121</v>
      </c>
      <c r="C35" s="100"/>
      <c r="D35" s="5"/>
      <c r="E35" s="3"/>
      <c r="F35" s="2"/>
    </row>
    <row r="36" spans="1:6" ht="15.75">
      <c r="A36" s="1"/>
      <c r="B36" s="101" t="s">
        <v>120</v>
      </c>
      <c r="C36" s="101"/>
      <c r="D36" s="5"/>
      <c r="E36" s="3"/>
      <c r="F36" s="1"/>
    </row>
    <row r="37" spans="1:6" ht="15.75">
      <c r="A37" s="1"/>
      <c r="B37" s="17"/>
      <c r="C37" s="5"/>
      <c r="D37" s="5"/>
      <c r="E37" s="3"/>
      <c r="F37" s="1"/>
    </row>
    <row r="38" spans="1:6" ht="15.75">
      <c r="A38" s="1"/>
      <c r="B38" s="4"/>
      <c r="C38" s="5"/>
      <c r="D38" s="5"/>
      <c r="E38" s="3"/>
      <c r="F38" s="1"/>
    </row>
    <row r="39" spans="1:6" ht="15.75">
      <c r="A39" s="1"/>
      <c r="B39" s="4"/>
      <c r="C39" s="5"/>
      <c r="D39" s="5"/>
      <c r="E39" s="3"/>
      <c r="F39" s="1"/>
    </row>
    <row r="40" spans="1:6" ht="15.75">
      <c r="A40" s="1"/>
      <c r="B40" s="4"/>
      <c r="C40" s="5"/>
      <c r="D40" s="5"/>
      <c r="E40" s="3"/>
      <c r="F40" s="1"/>
    </row>
    <row r="41" spans="1:6" ht="15.75">
      <c r="A41" s="1"/>
      <c r="B41" s="17"/>
      <c r="C41" s="5"/>
      <c r="D41" s="5"/>
      <c r="E41" s="3"/>
      <c r="F41" s="1"/>
    </row>
    <row r="42" spans="1:6" ht="15.75">
      <c r="A42" s="1"/>
      <c r="B42" s="4"/>
      <c r="C42" s="5"/>
      <c r="D42" s="5"/>
      <c r="E42" s="3"/>
      <c r="F42" s="1"/>
    </row>
    <row r="43" spans="1:6" ht="15.75">
      <c r="A43" s="1"/>
      <c r="B43" s="4"/>
      <c r="C43" s="5"/>
      <c r="D43" s="5"/>
      <c r="E43" s="3"/>
      <c r="F43" s="1"/>
    </row>
    <row r="44" spans="1:6" ht="15.75">
      <c r="A44" s="1"/>
      <c r="B44" s="4"/>
      <c r="C44" s="5"/>
      <c r="D44" s="5"/>
      <c r="E44" s="3"/>
      <c r="F44" s="1"/>
    </row>
    <row r="45" spans="1:6" ht="15.75">
      <c r="A45" s="1"/>
      <c r="B45" s="4"/>
      <c r="C45" s="5">
        <v>0</v>
      </c>
      <c r="D45" s="5"/>
      <c r="E45" s="3"/>
      <c r="F45" s="1"/>
    </row>
  </sheetData>
  <mergeCells count="8">
    <mergeCell ref="B35:C35"/>
    <mergeCell ref="B36:C36"/>
    <mergeCell ref="B29:C29"/>
    <mergeCell ref="B9:E9"/>
    <mergeCell ref="B8:E8"/>
    <mergeCell ref="A7:F7"/>
    <mergeCell ref="B25:D25"/>
    <mergeCell ref="B34:C34"/>
  </mergeCells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7"/>
  <sheetViews>
    <sheetView tabSelected="1" topLeftCell="H31" zoomScale="80" zoomScaleNormal="80" workbookViewId="0">
      <selection activeCell="R41" sqref="R41"/>
    </sheetView>
  </sheetViews>
  <sheetFormatPr defaultRowHeight="15"/>
  <cols>
    <col min="1" max="1" width="76.140625" customWidth="1"/>
    <col min="2" max="2" width="29.28515625" customWidth="1"/>
    <col min="3" max="3" width="14.140625" customWidth="1"/>
    <col min="4" max="4" width="17" customWidth="1"/>
    <col min="5" max="5" width="18.85546875" customWidth="1"/>
    <col min="6" max="6" width="18.5703125" bestFit="1" customWidth="1"/>
    <col min="7" max="7" width="18.85546875" customWidth="1"/>
    <col min="8" max="8" width="16.7109375" bestFit="1" customWidth="1"/>
    <col min="9" max="9" width="70.7109375" style="2" customWidth="1"/>
    <col min="10" max="10" width="18.5703125" bestFit="1" customWidth="1"/>
    <col min="11" max="11" width="16.7109375" bestFit="1" customWidth="1"/>
    <col min="12" max="12" width="16.42578125" customWidth="1"/>
    <col min="13" max="14" width="16.7109375" bestFit="1" customWidth="1"/>
    <col min="15" max="15" width="17.42578125" customWidth="1"/>
    <col min="16" max="16" width="18.5703125" bestFit="1" customWidth="1"/>
    <col min="17" max="17" width="42.85546875" customWidth="1"/>
    <col min="18" max="18" width="23.85546875" customWidth="1"/>
  </cols>
  <sheetData>
    <row r="1" spans="1:18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20.25" customHeight="1">
      <c r="A6" s="19" t="s">
        <v>21</v>
      </c>
      <c r="B6" s="20"/>
      <c r="C6" s="20"/>
      <c r="D6" s="20"/>
      <c r="E6" s="20"/>
      <c r="F6" s="20"/>
      <c r="G6" s="96" t="s">
        <v>18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05" customFormat="1" ht="63" customHeight="1">
      <c r="A7" s="103" t="s">
        <v>22</v>
      </c>
      <c r="B7" s="103" t="s">
        <v>23</v>
      </c>
      <c r="C7" s="103" t="s">
        <v>24</v>
      </c>
      <c r="D7" s="103" t="s">
        <v>25</v>
      </c>
      <c r="E7" s="103" t="s">
        <v>26</v>
      </c>
      <c r="F7" s="103" t="s">
        <v>27</v>
      </c>
      <c r="G7" s="103" t="s">
        <v>28</v>
      </c>
      <c r="H7" s="103" t="s">
        <v>29</v>
      </c>
      <c r="I7" s="103" t="s">
        <v>22</v>
      </c>
      <c r="J7" s="103" t="s">
        <v>30</v>
      </c>
      <c r="K7" s="103" t="s">
        <v>31</v>
      </c>
      <c r="L7" s="103" t="s">
        <v>32</v>
      </c>
      <c r="M7" s="103" t="s">
        <v>33</v>
      </c>
      <c r="N7" s="103" t="s">
        <v>34</v>
      </c>
      <c r="O7" s="103" t="s">
        <v>35</v>
      </c>
      <c r="P7" s="103" t="s">
        <v>17</v>
      </c>
      <c r="Q7" s="103" t="s">
        <v>36</v>
      </c>
      <c r="R7" s="104" t="s">
        <v>37</v>
      </c>
    </row>
    <row r="8" spans="1:18" ht="15.75">
      <c r="A8" s="29" t="s">
        <v>38</v>
      </c>
      <c r="B8" s="29"/>
      <c r="C8" s="21"/>
      <c r="D8" s="21"/>
      <c r="E8" s="3"/>
      <c r="F8" s="21"/>
      <c r="G8" s="21"/>
      <c r="H8" s="21"/>
      <c r="I8" s="29" t="s">
        <v>38</v>
      </c>
      <c r="J8" s="21"/>
      <c r="K8" s="21"/>
      <c r="L8" s="21"/>
      <c r="M8" s="21"/>
      <c r="N8" s="21"/>
      <c r="O8" s="21"/>
      <c r="P8" s="21">
        <f>SUM(C8:O8)</f>
        <v>0</v>
      </c>
      <c r="Q8" s="12"/>
      <c r="R8" s="22" t="s">
        <v>39</v>
      </c>
    </row>
    <row r="9" spans="1:18" ht="31.5">
      <c r="A9" s="30" t="s">
        <v>40</v>
      </c>
      <c r="B9" s="30" t="s">
        <v>41</v>
      </c>
      <c r="C9" s="23"/>
      <c r="D9" s="35"/>
      <c r="E9" s="36">
        <f>146391.3+146391.3+146391.3</f>
        <v>439173.89999999997</v>
      </c>
      <c r="F9" s="35">
        <v>146391.29999999999</v>
      </c>
      <c r="G9" s="35">
        <v>146391.29999999999</v>
      </c>
      <c r="H9" s="35">
        <v>146391.29999999999</v>
      </c>
      <c r="I9" s="30" t="s">
        <v>40</v>
      </c>
      <c r="J9" s="35">
        <v>146391.29999999999</v>
      </c>
      <c r="K9" s="35">
        <v>146391.29999999999</v>
      </c>
      <c r="L9" s="35">
        <v>146391.29999999999</v>
      </c>
      <c r="M9" s="35">
        <v>0</v>
      </c>
      <c r="N9" s="35">
        <v>0</v>
      </c>
      <c r="O9" s="35">
        <v>0</v>
      </c>
      <c r="P9" s="21">
        <f t="shared" ref="P9:P38" si="0">SUM(C9:O9)</f>
        <v>1317521.7000000002</v>
      </c>
      <c r="Q9" s="107" t="s">
        <v>42</v>
      </c>
      <c r="R9" s="24" t="s">
        <v>43</v>
      </c>
    </row>
    <row r="10" spans="1:18" ht="15.75">
      <c r="A10" s="30" t="s">
        <v>44</v>
      </c>
      <c r="B10" s="30"/>
      <c r="C10" s="23"/>
      <c r="D10" s="35"/>
      <c r="E10" s="35"/>
      <c r="F10" s="35"/>
      <c r="G10" s="35"/>
      <c r="H10" s="35"/>
      <c r="I10" s="30" t="s">
        <v>44</v>
      </c>
      <c r="J10" s="35"/>
      <c r="K10" s="35"/>
      <c r="L10" s="35"/>
      <c r="M10" s="35"/>
      <c r="N10" s="35"/>
      <c r="O10" s="35"/>
      <c r="P10" s="21">
        <f t="shared" si="0"/>
        <v>0</v>
      </c>
      <c r="Q10" s="37"/>
      <c r="R10" s="24" t="s">
        <v>45</v>
      </c>
    </row>
    <row r="11" spans="1:18" ht="15.75">
      <c r="A11" s="31" t="s">
        <v>46</v>
      </c>
      <c r="B11" s="31"/>
      <c r="C11" s="23"/>
      <c r="D11" s="35"/>
      <c r="E11" s="35"/>
      <c r="F11" s="35"/>
      <c r="G11" s="35"/>
      <c r="H11" s="35"/>
      <c r="I11" s="31" t="s">
        <v>46</v>
      </c>
      <c r="J11" s="35"/>
      <c r="K11" s="35"/>
      <c r="L11" s="35"/>
      <c r="M11" s="35"/>
      <c r="N11" s="35"/>
      <c r="O11" s="35"/>
      <c r="P11" s="21">
        <f t="shared" si="0"/>
        <v>0</v>
      </c>
      <c r="Q11" s="37"/>
      <c r="R11" s="24" t="s">
        <v>47</v>
      </c>
    </row>
    <row r="12" spans="1:18" ht="15.75">
      <c r="A12" s="31" t="s">
        <v>48</v>
      </c>
      <c r="B12" s="46"/>
      <c r="C12" s="33"/>
      <c r="D12" s="38"/>
      <c r="E12" s="38"/>
      <c r="F12" s="38"/>
      <c r="G12" s="38"/>
      <c r="H12" s="38"/>
      <c r="I12" s="31" t="s">
        <v>48</v>
      </c>
      <c r="J12" s="38"/>
      <c r="K12" s="38"/>
      <c r="L12" s="38"/>
      <c r="M12" s="38"/>
      <c r="N12" s="38"/>
      <c r="O12" s="38"/>
      <c r="P12" s="21">
        <f t="shared" si="0"/>
        <v>0</v>
      </c>
      <c r="Q12" s="37"/>
      <c r="R12" s="24" t="s">
        <v>49</v>
      </c>
    </row>
    <row r="13" spans="1:18" ht="34.5" customHeight="1">
      <c r="A13" s="45" t="s">
        <v>50</v>
      </c>
      <c r="B13" s="30" t="s">
        <v>96</v>
      </c>
      <c r="C13" s="33"/>
      <c r="D13" s="39">
        <v>249600</v>
      </c>
      <c r="E13" s="39">
        <v>249600</v>
      </c>
      <c r="F13" s="35">
        <v>249600</v>
      </c>
      <c r="G13" s="39">
        <v>249600</v>
      </c>
      <c r="H13" s="39">
        <v>249600</v>
      </c>
      <c r="I13" s="45" t="s">
        <v>50</v>
      </c>
      <c r="J13" s="39">
        <v>249600</v>
      </c>
      <c r="K13" s="35">
        <v>249600</v>
      </c>
      <c r="L13" s="39">
        <v>249600</v>
      </c>
      <c r="M13" s="39">
        <v>249600</v>
      </c>
      <c r="N13" s="39">
        <v>249600</v>
      </c>
      <c r="O13" s="39">
        <f>249600+249600</f>
        <v>499200</v>
      </c>
      <c r="P13" s="21">
        <f t="shared" si="0"/>
        <v>2995200</v>
      </c>
      <c r="Q13" s="108" t="s">
        <v>51</v>
      </c>
      <c r="R13" s="25" t="s">
        <v>52</v>
      </c>
    </row>
    <row r="14" spans="1:18" ht="25.5" customHeight="1">
      <c r="A14" s="43" t="s">
        <v>53</v>
      </c>
      <c r="B14" s="30" t="s">
        <v>54</v>
      </c>
      <c r="C14" s="23"/>
      <c r="D14" s="35"/>
      <c r="E14" s="35"/>
      <c r="F14" s="35"/>
      <c r="G14" s="35">
        <v>32845</v>
      </c>
      <c r="H14" s="35"/>
      <c r="I14" s="43" t="s">
        <v>53</v>
      </c>
      <c r="J14" s="35"/>
      <c r="K14" s="35"/>
      <c r="L14" s="35"/>
      <c r="M14" s="35"/>
      <c r="N14" s="35">
        <f>3000+3000</f>
        <v>6000</v>
      </c>
      <c r="O14" s="35">
        <v>28350</v>
      </c>
      <c r="P14" s="21">
        <f t="shared" si="0"/>
        <v>67195</v>
      </c>
      <c r="Q14" s="37" t="s">
        <v>104</v>
      </c>
      <c r="R14" s="24" t="s">
        <v>55</v>
      </c>
    </row>
    <row r="15" spans="1:18" s="2" customFormat="1" ht="15.75">
      <c r="A15" s="72" t="s">
        <v>94</v>
      </c>
      <c r="B15" s="30" t="s">
        <v>95</v>
      </c>
      <c r="C15" s="23"/>
      <c r="D15" s="35">
        <v>54512.5</v>
      </c>
      <c r="E15" s="35">
        <v>54512.5</v>
      </c>
      <c r="F15" s="42"/>
      <c r="G15" s="35">
        <f>27256.25+27256.25+54512.5</f>
        <v>109025</v>
      </c>
      <c r="H15" s="35">
        <v>54512.5</v>
      </c>
      <c r="I15" s="72" t="s">
        <v>94</v>
      </c>
      <c r="J15" s="35">
        <v>54512.5</v>
      </c>
      <c r="K15" s="35">
        <v>54512.5</v>
      </c>
      <c r="L15" s="35">
        <v>54512.5</v>
      </c>
      <c r="M15" s="35">
        <v>54512.5</v>
      </c>
      <c r="N15" s="35">
        <v>54512.5</v>
      </c>
      <c r="O15" s="35">
        <f>54512.5+54512.5</f>
        <v>109025</v>
      </c>
      <c r="P15" s="21">
        <f>SUM(C15:O15)</f>
        <v>654150</v>
      </c>
      <c r="Q15" s="40"/>
      <c r="R15" s="26"/>
    </row>
    <row r="16" spans="1:18" s="44" customFormat="1" ht="48.75" customHeight="1">
      <c r="A16" s="73"/>
      <c r="B16" s="30" t="s">
        <v>56</v>
      </c>
      <c r="C16" s="23"/>
      <c r="D16" s="35">
        <v>934280</v>
      </c>
      <c r="E16" s="35">
        <v>934280</v>
      </c>
      <c r="F16" s="35">
        <f>934280+934280</f>
        <v>1868560</v>
      </c>
      <c r="G16" s="35">
        <v>934280</v>
      </c>
      <c r="H16" s="35">
        <v>934280</v>
      </c>
      <c r="I16" s="73"/>
      <c r="J16" s="35">
        <v>934280</v>
      </c>
      <c r="K16" s="35">
        <v>934280</v>
      </c>
      <c r="L16" s="35">
        <v>934280</v>
      </c>
      <c r="M16" s="35">
        <v>934280</v>
      </c>
      <c r="N16" s="35">
        <v>934280</v>
      </c>
      <c r="O16" s="35">
        <v>934280</v>
      </c>
      <c r="P16" s="21">
        <f t="shared" si="0"/>
        <v>11211360</v>
      </c>
      <c r="Q16" s="109" t="s">
        <v>105</v>
      </c>
      <c r="R16" s="26"/>
    </row>
    <row r="17" spans="1:18" ht="15.75">
      <c r="A17" s="65" t="s">
        <v>57</v>
      </c>
      <c r="B17" s="27" t="s">
        <v>90</v>
      </c>
      <c r="C17" s="47">
        <v>74981.84</v>
      </c>
      <c r="D17" s="47">
        <v>74981.84</v>
      </c>
      <c r="E17" s="47">
        <v>74981.84</v>
      </c>
      <c r="F17" s="47">
        <v>74981.84</v>
      </c>
      <c r="G17" s="47">
        <v>74981.84</v>
      </c>
      <c r="H17" s="47">
        <v>74981.84</v>
      </c>
      <c r="I17" s="65" t="s">
        <v>57</v>
      </c>
      <c r="J17" s="47">
        <v>74981.84</v>
      </c>
      <c r="K17" s="47">
        <v>74981.84</v>
      </c>
      <c r="L17" s="47">
        <v>74981.84</v>
      </c>
      <c r="M17" s="47">
        <v>74981.84</v>
      </c>
      <c r="N17" s="47">
        <v>74981.84</v>
      </c>
      <c r="O17" s="47">
        <v>74981.84</v>
      </c>
      <c r="P17" s="21">
        <f t="shared" si="0"/>
        <v>899782.07999999973</v>
      </c>
      <c r="Q17" s="67"/>
      <c r="R17" s="69"/>
    </row>
    <row r="18" spans="1:18" ht="39" customHeight="1">
      <c r="A18" s="66"/>
      <c r="B18" s="27" t="s">
        <v>91</v>
      </c>
      <c r="C18" s="47">
        <v>30136.16</v>
      </c>
      <c r="D18" s="47">
        <v>30136.16</v>
      </c>
      <c r="E18" s="47">
        <v>30136.16</v>
      </c>
      <c r="F18" s="47">
        <v>30136.16</v>
      </c>
      <c r="G18" s="47">
        <v>30136.16</v>
      </c>
      <c r="H18" s="47">
        <v>30136.16</v>
      </c>
      <c r="I18" s="66"/>
      <c r="J18" s="47">
        <v>30136.16</v>
      </c>
      <c r="K18" s="47">
        <v>30136.16</v>
      </c>
      <c r="L18" s="47">
        <v>30136.16</v>
      </c>
      <c r="M18" s="47">
        <v>30136.16</v>
      </c>
      <c r="N18" s="47">
        <v>30136.16</v>
      </c>
      <c r="O18" s="47">
        <v>30136.16</v>
      </c>
      <c r="P18" s="21">
        <f t="shared" si="0"/>
        <v>361633.91999999993</v>
      </c>
      <c r="Q18" s="68"/>
      <c r="R18" s="70"/>
    </row>
    <row r="19" spans="1:18" ht="33.75" customHeight="1">
      <c r="A19" s="71" t="s">
        <v>58</v>
      </c>
      <c r="B19" s="56" t="s">
        <v>98</v>
      </c>
      <c r="C19" s="33"/>
      <c r="D19" s="38">
        <v>150400</v>
      </c>
      <c r="E19" s="38">
        <v>150400</v>
      </c>
      <c r="F19" s="35">
        <v>150400</v>
      </c>
      <c r="G19" s="38">
        <f>150400+150400</f>
        <v>300800</v>
      </c>
      <c r="H19" s="38"/>
      <c r="I19" s="71" t="s">
        <v>58</v>
      </c>
      <c r="J19" s="38">
        <v>150400</v>
      </c>
      <c r="K19" s="35">
        <f>150400+150400</f>
        <v>300800</v>
      </c>
      <c r="L19" s="38"/>
      <c r="M19" s="38">
        <v>150400</v>
      </c>
      <c r="N19" s="38">
        <v>150400</v>
      </c>
      <c r="O19" s="38">
        <f>150400+150400</f>
        <v>300800</v>
      </c>
      <c r="P19" s="21">
        <f t="shared" si="0"/>
        <v>1804800</v>
      </c>
      <c r="Q19" s="110" t="s">
        <v>106</v>
      </c>
      <c r="R19" s="24"/>
    </row>
    <row r="20" spans="1:18" ht="30.75" customHeight="1">
      <c r="A20" s="66"/>
      <c r="B20" s="56" t="s">
        <v>99</v>
      </c>
      <c r="C20" s="33"/>
      <c r="D20" s="38">
        <v>240000</v>
      </c>
      <c r="E20" s="38">
        <v>240000</v>
      </c>
      <c r="F20" s="35">
        <v>240000</v>
      </c>
      <c r="G20" s="38">
        <v>480000</v>
      </c>
      <c r="H20" s="38"/>
      <c r="I20" s="66"/>
      <c r="J20" s="38">
        <v>240000</v>
      </c>
      <c r="K20" s="35">
        <v>480000</v>
      </c>
      <c r="L20" s="38"/>
      <c r="M20" s="38">
        <v>240000</v>
      </c>
      <c r="N20" s="38">
        <v>240000</v>
      </c>
      <c r="O20" s="38">
        <f>240000+240000</f>
        <v>480000</v>
      </c>
      <c r="P20" s="21">
        <f t="shared" si="0"/>
        <v>2880000</v>
      </c>
      <c r="Q20" s="107" t="s">
        <v>106</v>
      </c>
      <c r="R20" s="24"/>
    </row>
    <row r="21" spans="1:18" ht="18" customHeight="1">
      <c r="A21" s="27" t="s">
        <v>59</v>
      </c>
      <c r="B21" s="27" t="s">
        <v>88</v>
      </c>
      <c r="C21" s="23"/>
      <c r="D21" s="35"/>
      <c r="E21" s="35">
        <v>93842</v>
      </c>
      <c r="F21" s="35">
        <v>93842</v>
      </c>
      <c r="G21" s="35">
        <v>93842</v>
      </c>
      <c r="H21" s="35">
        <v>93842</v>
      </c>
      <c r="I21" s="27" t="s">
        <v>59</v>
      </c>
      <c r="J21" s="35">
        <v>93842</v>
      </c>
      <c r="K21" s="35">
        <f>93842+93842</f>
        <v>187684</v>
      </c>
      <c r="L21" s="35">
        <f>93842</f>
        <v>93842</v>
      </c>
      <c r="M21" s="35">
        <f>93842+93842</f>
        <v>187684</v>
      </c>
      <c r="N21" s="35">
        <v>0</v>
      </c>
      <c r="O21" s="35">
        <v>0</v>
      </c>
      <c r="P21" s="21">
        <f>SUM(C21:O21)</f>
        <v>938420</v>
      </c>
      <c r="Q21" s="37" t="s">
        <v>60</v>
      </c>
      <c r="R21" s="24" t="s">
        <v>61</v>
      </c>
    </row>
    <row r="22" spans="1:18" ht="32.25" customHeight="1">
      <c r="A22" s="27" t="s">
        <v>62</v>
      </c>
      <c r="B22" s="27"/>
      <c r="C22" s="23"/>
      <c r="D22" s="35"/>
      <c r="E22" s="35"/>
      <c r="F22" s="35"/>
      <c r="G22" s="35"/>
      <c r="H22" s="35"/>
      <c r="I22" s="27" t="s">
        <v>62</v>
      </c>
      <c r="J22" s="35"/>
      <c r="K22" s="35"/>
      <c r="L22" s="35"/>
      <c r="M22" s="35"/>
      <c r="N22" s="35"/>
      <c r="O22" s="35"/>
      <c r="P22" s="21">
        <f t="shared" si="0"/>
        <v>0</v>
      </c>
      <c r="Q22" s="37" t="s">
        <v>63</v>
      </c>
      <c r="R22" s="24" t="s">
        <v>64</v>
      </c>
    </row>
    <row r="23" spans="1:18" s="2" customFormat="1" ht="31.5" customHeight="1">
      <c r="A23" s="77" t="s">
        <v>65</v>
      </c>
      <c r="B23" s="27"/>
      <c r="C23" s="23"/>
      <c r="D23" s="35"/>
      <c r="E23" s="35"/>
      <c r="F23" s="35"/>
      <c r="G23" s="35"/>
      <c r="H23" s="35"/>
      <c r="I23" s="77" t="s">
        <v>65</v>
      </c>
      <c r="J23" s="35"/>
      <c r="K23" s="35"/>
      <c r="L23" s="35"/>
      <c r="M23" s="35"/>
      <c r="N23" s="35"/>
      <c r="O23" s="35"/>
      <c r="P23" s="21">
        <f t="shared" si="0"/>
        <v>0</v>
      </c>
      <c r="Q23" s="37"/>
      <c r="R23" s="24"/>
    </row>
    <row r="24" spans="1:18" ht="36.75" customHeight="1">
      <c r="A24" s="27" t="s">
        <v>66</v>
      </c>
      <c r="B24" s="27" t="s">
        <v>67</v>
      </c>
      <c r="C24" s="23"/>
      <c r="D24" s="35">
        <v>492976.96</v>
      </c>
      <c r="E24" s="35">
        <f>523057.29+510674.4</f>
        <v>1033731.69</v>
      </c>
      <c r="F24" s="35">
        <v>503920.43</v>
      </c>
      <c r="G24" s="35">
        <f>519114.63+512642.86+533378.71</f>
        <v>1565136.2</v>
      </c>
      <c r="H24" s="35"/>
      <c r="I24" s="27" t="s">
        <v>66</v>
      </c>
      <c r="J24" s="35">
        <f>532183.03+539649.7</f>
        <v>1071832.73</v>
      </c>
      <c r="K24" s="38">
        <v>546876.1</v>
      </c>
      <c r="L24" s="35">
        <v>548767.73</v>
      </c>
      <c r="M24" s="48">
        <v>0</v>
      </c>
      <c r="N24" s="35">
        <v>554422.14</v>
      </c>
      <c r="O24" s="35">
        <v>0</v>
      </c>
      <c r="P24" s="21">
        <f t="shared" si="0"/>
        <v>6317663.9799999995</v>
      </c>
      <c r="Q24" s="41"/>
      <c r="R24" s="24" t="s">
        <v>68</v>
      </c>
    </row>
    <row r="25" spans="1:18" ht="36.75" customHeight="1">
      <c r="A25" s="56" t="s">
        <v>69</v>
      </c>
      <c r="B25" s="27"/>
      <c r="C25" s="23"/>
      <c r="D25" s="35"/>
      <c r="E25" s="35"/>
      <c r="F25" s="35"/>
      <c r="G25" s="35"/>
      <c r="H25" s="35"/>
      <c r="I25" s="56" t="s">
        <v>69</v>
      </c>
      <c r="J25" s="35"/>
      <c r="K25" s="35"/>
      <c r="L25" s="35"/>
      <c r="M25" s="35"/>
      <c r="N25" s="35"/>
      <c r="O25" s="35"/>
      <c r="P25" s="21">
        <f t="shared" si="0"/>
        <v>0</v>
      </c>
      <c r="Q25" s="111" t="s">
        <v>109</v>
      </c>
      <c r="R25" s="24" t="s">
        <v>70</v>
      </c>
    </row>
    <row r="26" spans="1:18" ht="24" customHeight="1">
      <c r="A26" s="32" t="s">
        <v>71</v>
      </c>
      <c r="B26" s="32"/>
      <c r="C26" s="23"/>
      <c r="D26" s="35"/>
      <c r="E26" s="35"/>
      <c r="F26" s="35"/>
      <c r="G26" s="35"/>
      <c r="H26" s="35"/>
      <c r="I26" s="32" t="s">
        <v>71</v>
      </c>
      <c r="J26" s="35"/>
      <c r="K26" s="35"/>
      <c r="L26" s="35"/>
      <c r="M26" s="35"/>
      <c r="N26" s="35"/>
      <c r="O26" s="35"/>
      <c r="P26" s="21">
        <f t="shared" si="0"/>
        <v>0</v>
      </c>
      <c r="Q26" s="41"/>
      <c r="R26" s="24"/>
    </row>
    <row r="27" spans="1:18" ht="18.75" customHeight="1">
      <c r="A27" s="27" t="s">
        <v>72</v>
      </c>
      <c r="B27" s="27"/>
      <c r="C27" s="23"/>
      <c r="D27" s="35"/>
      <c r="E27" s="35"/>
      <c r="F27" s="35"/>
      <c r="G27" s="35"/>
      <c r="H27" s="35"/>
      <c r="I27" s="27" t="s">
        <v>72</v>
      </c>
      <c r="J27" s="35"/>
      <c r="K27" s="35"/>
      <c r="L27" s="35"/>
      <c r="M27" s="35"/>
      <c r="N27" s="35"/>
      <c r="O27" s="35"/>
      <c r="P27" s="21">
        <f t="shared" si="0"/>
        <v>0</v>
      </c>
      <c r="Q27" s="41"/>
      <c r="R27" s="24" t="s">
        <v>73</v>
      </c>
    </row>
    <row r="28" spans="1:18" s="2" customFormat="1" ht="18.75" customHeight="1">
      <c r="A28" s="71" t="s">
        <v>74</v>
      </c>
      <c r="B28" s="27" t="s">
        <v>97</v>
      </c>
      <c r="C28" s="23"/>
      <c r="D28" s="35"/>
      <c r="E28" s="35">
        <v>19833.330000000002</v>
      </c>
      <c r="F28" s="35"/>
      <c r="G28" s="35">
        <f>19833.33+19833.33</f>
        <v>39666.660000000003</v>
      </c>
      <c r="H28" s="35">
        <v>19833.330000000002</v>
      </c>
      <c r="I28" s="71" t="s">
        <v>74</v>
      </c>
      <c r="J28" s="35"/>
      <c r="K28" s="35">
        <f>19833.33+19833.33</f>
        <v>39666.660000000003</v>
      </c>
      <c r="L28" s="35">
        <v>19833.330000000002</v>
      </c>
      <c r="M28" s="35">
        <v>19833.330000000002</v>
      </c>
      <c r="N28" s="35">
        <v>19833.330000000002</v>
      </c>
      <c r="O28" s="35">
        <f>19833.33+19833.33</f>
        <v>39666.660000000003</v>
      </c>
      <c r="P28" s="21">
        <f t="shared" si="0"/>
        <v>218166.63000000003</v>
      </c>
      <c r="Q28" s="41"/>
      <c r="R28" s="24"/>
    </row>
    <row r="29" spans="1:18" s="2" customFormat="1" ht="33" customHeight="1">
      <c r="A29" s="65"/>
      <c r="B29" s="27" t="s">
        <v>92</v>
      </c>
      <c r="C29" s="23"/>
      <c r="D29" s="35"/>
      <c r="E29" s="35"/>
      <c r="F29" s="35"/>
      <c r="G29" s="35"/>
      <c r="H29" s="35">
        <f>16889.5+17000</f>
        <v>33889.5</v>
      </c>
      <c r="I29" s="65"/>
      <c r="J29" s="35"/>
      <c r="K29" s="51">
        <v>13100</v>
      </c>
      <c r="L29" s="35"/>
      <c r="M29" s="35"/>
      <c r="N29" s="35"/>
      <c r="O29" s="35">
        <v>136998.65</v>
      </c>
      <c r="P29" s="21">
        <f t="shared" si="0"/>
        <v>183988.15</v>
      </c>
      <c r="Q29" s="41"/>
      <c r="R29" s="24"/>
    </row>
    <row r="30" spans="1:18" ht="15.75" customHeight="1">
      <c r="A30" s="65"/>
      <c r="B30" s="27" t="s">
        <v>102</v>
      </c>
      <c r="C30" s="23"/>
      <c r="D30" s="35"/>
      <c r="E30" s="35"/>
      <c r="F30" s="35">
        <f>94470+94470+95810</f>
        <v>284750</v>
      </c>
      <c r="G30" s="35"/>
      <c r="H30" s="35">
        <f>94916.67+94916.67</f>
        <v>189833.34</v>
      </c>
      <c r="I30" s="65"/>
      <c r="J30" s="35">
        <f>169510+147400</f>
        <v>316910</v>
      </c>
      <c r="K30" s="35">
        <v>32830</v>
      </c>
      <c r="L30" s="35">
        <v>132660</v>
      </c>
      <c r="M30" s="35"/>
      <c r="N30" s="35">
        <v>181570</v>
      </c>
      <c r="O30" s="35"/>
      <c r="P30" s="21">
        <f t="shared" si="0"/>
        <v>1138553.3399999999</v>
      </c>
      <c r="Q30" s="41"/>
      <c r="R30" s="24"/>
    </row>
    <row r="31" spans="1:18" s="2" customFormat="1" ht="60.75" customHeight="1">
      <c r="A31" s="66"/>
      <c r="B31" s="27" t="s">
        <v>93</v>
      </c>
      <c r="C31" s="23"/>
      <c r="D31" s="35"/>
      <c r="E31" s="35"/>
      <c r="F31" s="35"/>
      <c r="G31" s="35"/>
      <c r="H31" s="59">
        <v>15450</v>
      </c>
      <c r="I31" s="66"/>
      <c r="J31" s="44"/>
      <c r="K31" s="35">
        <v>8000.04</v>
      </c>
      <c r="L31" s="35"/>
      <c r="M31" s="35"/>
      <c r="N31" s="35"/>
      <c r="O31" s="35"/>
      <c r="P31" s="21">
        <f t="shared" si="0"/>
        <v>23450.04</v>
      </c>
      <c r="Q31" s="60" t="s">
        <v>123</v>
      </c>
      <c r="R31" s="24"/>
    </row>
    <row r="32" spans="1:18" ht="18.75" customHeight="1">
      <c r="A32" s="27" t="s">
        <v>75</v>
      </c>
      <c r="B32" s="27"/>
      <c r="C32" s="23"/>
      <c r="D32" s="35"/>
      <c r="E32" s="35"/>
      <c r="F32" s="35"/>
      <c r="G32" s="35"/>
      <c r="H32" s="35"/>
      <c r="I32" s="27" t="s">
        <v>75</v>
      </c>
      <c r="J32" s="35"/>
      <c r="K32" s="35"/>
      <c r="L32" s="35"/>
      <c r="M32" s="35"/>
      <c r="N32" s="35"/>
      <c r="O32" s="35"/>
      <c r="P32" s="21">
        <f t="shared" si="0"/>
        <v>0</v>
      </c>
      <c r="Q32" s="41"/>
      <c r="R32" s="24" t="s">
        <v>76</v>
      </c>
    </row>
    <row r="33" spans="1:18" ht="19.5" customHeight="1">
      <c r="A33" s="27" t="s">
        <v>77</v>
      </c>
      <c r="B33" s="27"/>
      <c r="C33" s="23"/>
      <c r="D33" s="35"/>
      <c r="E33" s="35"/>
      <c r="F33" s="35"/>
      <c r="G33" s="35"/>
      <c r="H33" s="35"/>
      <c r="I33" s="27" t="s">
        <v>77</v>
      </c>
      <c r="J33" s="35"/>
      <c r="K33" s="35"/>
      <c r="L33" s="35"/>
      <c r="M33" s="35"/>
      <c r="N33" s="35"/>
      <c r="O33" s="35"/>
      <c r="P33" s="21">
        <f t="shared" si="0"/>
        <v>0</v>
      </c>
      <c r="Q33" s="41"/>
      <c r="R33" s="24" t="s">
        <v>78</v>
      </c>
    </row>
    <row r="34" spans="1:18" s="2" customFormat="1" ht="60" customHeight="1">
      <c r="A34" s="71" t="s">
        <v>79</v>
      </c>
      <c r="B34" s="56" t="s">
        <v>103</v>
      </c>
      <c r="C34" s="23"/>
      <c r="D34" s="35"/>
      <c r="E34" s="35"/>
      <c r="F34" s="35"/>
      <c r="G34" s="35"/>
      <c r="H34" s="35">
        <v>17490</v>
      </c>
      <c r="I34" s="71" t="s">
        <v>79</v>
      </c>
      <c r="J34" s="35"/>
      <c r="K34" s="35"/>
      <c r="L34" s="35"/>
      <c r="M34" s="35"/>
      <c r="N34" s="35"/>
      <c r="O34" s="35"/>
      <c r="P34" s="21">
        <f t="shared" si="0"/>
        <v>17490</v>
      </c>
      <c r="Q34" s="58" t="s">
        <v>107</v>
      </c>
      <c r="R34" s="24"/>
    </row>
    <row r="35" spans="1:18" ht="30.75" customHeight="1">
      <c r="A35" s="66"/>
      <c r="B35" s="56" t="s">
        <v>101</v>
      </c>
      <c r="C35" s="23"/>
      <c r="D35" s="35"/>
      <c r="E35" s="35"/>
      <c r="F35" s="35"/>
      <c r="G35" s="35"/>
      <c r="H35" s="35">
        <v>16800</v>
      </c>
      <c r="I35" s="66"/>
      <c r="J35" s="35"/>
      <c r="K35" s="35"/>
      <c r="L35" s="35"/>
      <c r="M35" s="35"/>
      <c r="N35" s="35"/>
      <c r="O35" s="35"/>
      <c r="P35" s="21">
        <f t="shared" si="0"/>
        <v>16800</v>
      </c>
      <c r="Q35" s="58" t="s">
        <v>110</v>
      </c>
      <c r="R35" s="24" t="s">
        <v>80</v>
      </c>
    </row>
    <row r="36" spans="1:18" ht="61.5" customHeight="1">
      <c r="A36" s="27" t="s">
        <v>81</v>
      </c>
      <c r="B36" s="56" t="s">
        <v>100</v>
      </c>
      <c r="C36" s="23"/>
      <c r="D36" s="35">
        <v>3162.5</v>
      </c>
      <c r="E36" s="35"/>
      <c r="F36" s="35">
        <v>3162.5</v>
      </c>
      <c r="G36" s="35">
        <f>3162.5+3162.5+3162.5</f>
        <v>9487.5</v>
      </c>
      <c r="H36" s="35">
        <v>3162.5</v>
      </c>
      <c r="I36" s="27" t="s">
        <v>81</v>
      </c>
      <c r="J36" s="35"/>
      <c r="K36" s="35">
        <f>3162.5+3162.5</f>
        <v>6325</v>
      </c>
      <c r="L36" s="35">
        <v>3162.5</v>
      </c>
      <c r="M36" s="35">
        <v>1581.25</v>
      </c>
      <c r="N36" s="35">
        <f>1581.25+3162.5</f>
        <v>4743.75</v>
      </c>
      <c r="O36" s="35">
        <v>3162.5</v>
      </c>
      <c r="P36" s="21">
        <f t="shared" si="0"/>
        <v>37950</v>
      </c>
      <c r="Q36" s="58" t="s">
        <v>108</v>
      </c>
      <c r="R36" s="24" t="s">
        <v>82</v>
      </c>
    </row>
    <row r="37" spans="1:18" ht="20.25" customHeight="1">
      <c r="A37" s="32" t="s">
        <v>83</v>
      </c>
      <c r="B37" s="78"/>
      <c r="C37" s="23"/>
      <c r="D37" s="35"/>
      <c r="E37" s="35"/>
      <c r="F37" s="35"/>
      <c r="G37" s="35"/>
      <c r="H37" s="35"/>
      <c r="I37" s="32" t="s">
        <v>83</v>
      </c>
      <c r="J37" s="35"/>
      <c r="K37" s="35"/>
      <c r="L37" s="35"/>
      <c r="M37" s="35"/>
      <c r="N37" s="35"/>
      <c r="O37" s="35"/>
      <c r="P37" s="21">
        <f t="shared" si="0"/>
        <v>0</v>
      </c>
      <c r="Q37" s="41"/>
      <c r="R37" s="24" t="s">
        <v>84</v>
      </c>
    </row>
    <row r="38" spans="1:18" ht="32.25" customHeight="1">
      <c r="A38" s="27" t="s">
        <v>85</v>
      </c>
      <c r="B38" s="54" t="s">
        <v>86</v>
      </c>
      <c r="C38" s="23">
        <f>ARRECADAÇÃO!C12*1%</f>
        <v>6893.0481000000009</v>
      </c>
      <c r="D38" s="23">
        <f>ARRECADAÇÃO!C13*1%</f>
        <v>5757.3748999999998</v>
      </c>
      <c r="E38" s="23">
        <f>ARRECADAÇÃO!C14*1%</f>
        <v>6860.6890000000003</v>
      </c>
      <c r="F38" s="23">
        <f>ARRECADAÇÃO!C15*1%</f>
        <v>8176.8689000000004</v>
      </c>
      <c r="G38" s="23">
        <f>ARRECADAÇÃO!C16*1%</f>
        <v>9574.4362000000001</v>
      </c>
      <c r="H38" s="23">
        <f>ARRECADAÇÃO!C17*1%</f>
        <v>7583.4045999999998</v>
      </c>
      <c r="I38" s="27" t="s">
        <v>85</v>
      </c>
      <c r="J38" s="23">
        <f>ARRECADAÇÃO!C18*1%</f>
        <v>9670.4231</v>
      </c>
      <c r="K38" s="23">
        <f>ARRECADAÇÃO!C19*1%</f>
        <v>9338.663700000001</v>
      </c>
      <c r="L38" s="23">
        <f>ARRECADAÇÃO!C20*1%</f>
        <v>10329.063100000001</v>
      </c>
      <c r="M38" s="23">
        <f>ARRECADAÇÃO!C21*1%</f>
        <v>8618.4901000000009</v>
      </c>
      <c r="N38" s="23">
        <f>ARRECADAÇÃO!C22*1%</f>
        <v>9163.8567000000003</v>
      </c>
      <c r="O38" s="23">
        <f>ARRECADAÇÃO!C23*1%</f>
        <v>9010.732</v>
      </c>
      <c r="P38" s="21">
        <f t="shared" si="0"/>
        <v>100977.05040000001</v>
      </c>
      <c r="Q38" s="41"/>
      <c r="R38" s="24" t="s">
        <v>84</v>
      </c>
    </row>
    <row r="39" spans="1:18" ht="15.75">
      <c r="A39" s="74" t="s">
        <v>87</v>
      </c>
      <c r="B39" s="75"/>
      <c r="C39" s="34">
        <f t="shared" ref="C39:O39" si="1">SUM(C8:C38)</f>
        <v>112011.0481</v>
      </c>
      <c r="D39" s="34">
        <f t="shared" si="1"/>
        <v>2235807.3349000001</v>
      </c>
      <c r="E39" s="34">
        <f t="shared" si="1"/>
        <v>3327352.1089999997</v>
      </c>
      <c r="F39" s="34">
        <f t="shared" si="1"/>
        <v>3653921.0989000001</v>
      </c>
      <c r="G39" s="34">
        <f t="shared" si="1"/>
        <v>4075766.0962</v>
      </c>
      <c r="H39" s="34">
        <f t="shared" si="1"/>
        <v>1887785.8746000002</v>
      </c>
      <c r="I39" s="34" t="s">
        <v>17</v>
      </c>
      <c r="J39" s="34">
        <f t="shared" si="1"/>
        <v>3372556.9531</v>
      </c>
      <c r="K39" s="34">
        <f t="shared" si="1"/>
        <v>3114522.2637</v>
      </c>
      <c r="L39" s="34">
        <f t="shared" si="1"/>
        <v>2298496.4231000002</v>
      </c>
      <c r="M39" s="34">
        <f t="shared" si="1"/>
        <v>1951627.5701000001</v>
      </c>
      <c r="N39" s="34">
        <f t="shared" si="1"/>
        <v>2509643.5767000001</v>
      </c>
      <c r="O39" s="34">
        <f t="shared" si="1"/>
        <v>2645611.5419999999</v>
      </c>
      <c r="P39" s="34">
        <f>SUM(P8:P38)</f>
        <v>31185101.890399992</v>
      </c>
      <c r="Q39" s="64" t="s">
        <v>89</v>
      </c>
      <c r="R39" s="64"/>
    </row>
    <row r="40" spans="1:18">
      <c r="A40" s="28"/>
      <c r="B40" s="76"/>
      <c r="C40" s="76"/>
      <c r="D40" s="76"/>
      <c r="E40" s="76"/>
      <c r="F40" s="2"/>
      <c r="G40" s="2"/>
      <c r="H40" s="57" t="s">
        <v>124</v>
      </c>
      <c r="J40" s="2"/>
      <c r="K40" s="2"/>
      <c r="L40" s="2"/>
      <c r="M40" s="2"/>
      <c r="N40" s="2"/>
      <c r="O40" s="2"/>
      <c r="P40" s="55"/>
      <c r="Q40" s="112"/>
      <c r="R40" s="57" t="s">
        <v>125</v>
      </c>
    </row>
    <row r="41" spans="1:18" ht="18" customHeight="1">
      <c r="A41" s="79"/>
      <c r="B41" s="17"/>
      <c r="C41" s="5"/>
      <c r="D41" s="3"/>
      <c r="E41" s="2"/>
      <c r="F41" s="2"/>
      <c r="G41" s="2"/>
      <c r="H41" s="2"/>
      <c r="J41" s="2"/>
      <c r="K41" s="2"/>
      <c r="L41" s="2"/>
      <c r="M41" s="2"/>
      <c r="N41" s="2"/>
      <c r="O41" s="2"/>
      <c r="P41" s="2"/>
      <c r="Q41" s="2"/>
      <c r="R41" s="2"/>
    </row>
    <row r="43" spans="1:18">
      <c r="C43" s="44"/>
      <c r="D43" s="44"/>
      <c r="E43" s="44"/>
      <c r="F43" s="44"/>
    </row>
    <row r="44" spans="1:18" ht="15.75">
      <c r="A44" s="7"/>
      <c r="B44" s="7"/>
    </row>
    <row r="45" spans="1:18" ht="15.75">
      <c r="A45" s="97"/>
      <c r="B45" s="6"/>
      <c r="D45" s="3"/>
      <c r="E45" s="52"/>
    </row>
    <row r="46" spans="1:18" ht="15.75">
      <c r="A46" s="97"/>
      <c r="B46" s="6"/>
      <c r="D46" s="3"/>
      <c r="E46" s="52"/>
    </row>
    <row r="47" spans="1:18" ht="15.75">
      <c r="A47" s="97"/>
      <c r="B47" s="6"/>
      <c r="D47" s="3"/>
      <c r="E47" s="52"/>
    </row>
    <row r="48" spans="1:18" ht="15.75">
      <c r="A48" s="97"/>
      <c r="B48" s="6"/>
      <c r="D48" s="3"/>
      <c r="E48" s="52"/>
    </row>
    <row r="49" spans="1:5" ht="15.75">
      <c r="A49" s="98"/>
      <c r="B49" s="98"/>
      <c r="D49" s="3"/>
      <c r="E49" s="52"/>
    </row>
    <row r="50" spans="1:5" ht="15.75">
      <c r="A50" s="98"/>
      <c r="B50" s="98"/>
      <c r="D50" s="3"/>
      <c r="E50" s="52"/>
    </row>
    <row r="51" spans="1:5" ht="15.75">
      <c r="A51" s="99"/>
      <c r="B51" s="99"/>
      <c r="D51" s="3"/>
      <c r="E51" s="52"/>
    </row>
    <row r="52" spans="1:5" ht="15.75">
      <c r="D52" s="3"/>
      <c r="E52" s="52"/>
    </row>
    <row r="53" spans="1:5" ht="15.75">
      <c r="D53" s="3"/>
      <c r="E53" s="52"/>
    </row>
    <row r="54" spans="1:5" ht="15.75">
      <c r="D54" s="3"/>
      <c r="E54" s="52"/>
    </row>
    <row r="55" spans="1:5" ht="15.75">
      <c r="D55" s="3"/>
      <c r="E55" s="52"/>
    </row>
    <row r="56" spans="1:5" ht="15.75">
      <c r="D56" s="3"/>
      <c r="E56" s="52"/>
    </row>
    <row r="57" spans="1:5" ht="15.75">
      <c r="D57" s="3"/>
      <c r="E57" s="52"/>
    </row>
  </sheetData>
  <mergeCells count="15">
    <mergeCell ref="I15:I16"/>
    <mergeCell ref="I17:I18"/>
    <mergeCell ref="I19:I20"/>
    <mergeCell ref="I28:I31"/>
    <mergeCell ref="I34:I35"/>
    <mergeCell ref="A15:A16"/>
    <mergeCell ref="A34:A35"/>
    <mergeCell ref="A28:A31"/>
    <mergeCell ref="A39:B39"/>
    <mergeCell ref="B40:E40"/>
    <mergeCell ref="A17:A18"/>
    <mergeCell ref="Q17:Q18"/>
    <mergeCell ref="R17:R18"/>
    <mergeCell ref="A19:A20"/>
    <mergeCell ref="Q39:R39"/>
  </mergeCells>
  <pageMargins left="0.51181102362204722" right="0.31496062992125984" top="0.19685039370078741" bottom="0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3"/>
  <sheetViews>
    <sheetView topLeftCell="A37" workbookViewId="0">
      <selection activeCell="B38" sqref="B38"/>
    </sheetView>
  </sheetViews>
  <sheetFormatPr defaultRowHeight="15"/>
  <cols>
    <col min="1" max="1" width="8.42578125" customWidth="1"/>
    <col min="2" max="2" width="14.140625" customWidth="1"/>
    <col min="3" max="3" width="20.42578125" customWidth="1"/>
    <col min="4" max="4" width="20.140625" customWidth="1"/>
    <col min="5" max="5" width="21.28515625" customWidth="1"/>
  </cols>
  <sheetData>
    <row r="1" spans="1:15">
      <c r="A1" s="2"/>
      <c r="B1" s="2"/>
      <c r="C1" s="2"/>
      <c r="D1" s="2"/>
      <c r="E1" s="2"/>
      <c r="F1" s="2"/>
    </row>
    <row r="2" spans="1:15">
      <c r="A2" s="2"/>
      <c r="B2" s="2"/>
      <c r="C2" s="2"/>
      <c r="D2" s="2"/>
      <c r="E2" s="2"/>
      <c r="F2" s="2"/>
    </row>
    <row r="3" spans="1:15">
      <c r="A3" s="2"/>
      <c r="B3" s="2"/>
      <c r="C3" s="2"/>
      <c r="D3" s="2"/>
      <c r="E3" s="2"/>
      <c r="F3" s="2"/>
    </row>
    <row r="4" spans="1:15">
      <c r="A4" s="2"/>
      <c r="B4" s="2"/>
      <c r="C4" s="2"/>
      <c r="D4" s="2"/>
      <c r="E4" s="2"/>
      <c r="F4" s="2"/>
    </row>
    <row r="5" spans="1:15">
      <c r="A5" s="2"/>
      <c r="B5" s="2"/>
      <c r="C5" s="2"/>
      <c r="D5" s="2"/>
      <c r="E5" s="2"/>
      <c r="F5" s="2"/>
    </row>
    <row r="6" spans="1:15">
      <c r="A6" s="2"/>
      <c r="B6" s="2"/>
      <c r="C6" s="2"/>
      <c r="D6" s="2"/>
      <c r="E6" s="2"/>
      <c r="F6" s="2"/>
    </row>
    <row r="7" spans="1:15">
      <c r="A7" s="63"/>
      <c r="B7" s="63"/>
      <c r="C7" s="63"/>
      <c r="D7" s="63"/>
      <c r="E7" s="63"/>
      <c r="F7" s="63"/>
    </row>
    <row r="8" spans="1:15" ht="18.75">
      <c r="A8" s="2"/>
      <c r="B8" s="62" t="s">
        <v>19</v>
      </c>
      <c r="C8" s="62"/>
      <c r="D8" s="62"/>
      <c r="E8" s="62"/>
      <c r="F8" s="2"/>
    </row>
    <row r="9" spans="1:15" ht="18.75">
      <c r="A9" s="2"/>
      <c r="B9" s="61" t="s">
        <v>18</v>
      </c>
      <c r="C9" s="61"/>
      <c r="D9" s="61"/>
      <c r="E9" s="61"/>
      <c r="F9" s="2"/>
    </row>
    <row r="10" spans="1:15" ht="18.75">
      <c r="A10" s="2"/>
      <c r="B10" s="13"/>
      <c r="C10" s="13"/>
      <c r="D10" s="13"/>
      <c r="E10" s="13"/>
      <c r="F10" s="2"/>
    </row>
    <row r="11" spans="1:15" ht="31.5">
      <c r="A11" s="2"/>
      <c r="B11" s="9" t="s">
        <v>1</v>
      </c>
      <c r="C11" s="9" t="s">
        <v>2</v>
      </c>
      <c r="D11" s="9" t="s">
        <v>114</v>
      </c>
      <c r="E11" s="87" t="s">
        <v>20</v>
      </c>
      <c r="F11" s="3"/>
    </row>
    <row r="12" spans="1:15" ht="15.75">
      <c r="A12" s="2"/>
      <c r="B12" s="10" t="s">
        <v>5</v>
      </c>
      <c r="C12" s="11">
        <v>689304.81</v>
      </c>
      <c r="D12" s="53">
        <f>'APLICAÇÃO DE RECURSO'!C39</f>
        <v>112011.0481</v>
      </c>
      <c r="E12" s="53">
        <f>C12-D12</f>
        <v>577293.76190000004</v>
      </c>
      <c r="F12" s="3"/>
    </row>
    <row r="13" spans="1:15" ht="15.75">
      <c r="A13" s="2"/>
      <c r="B13" s="10" t="s">
        <v>6</v>
      </c>
      <c r="C13" s="11">
        <v>575737.49</v>
      </c>
      <c r="D13" s="53">
        <f>'APLICAÇÃO DE RECURSO'!D39</f>
        <v>2235807.3349000001</v>
      </c>
      <c r="E13" s="53">
        <f t="shared" ref="E13:E23" si="0">C13-D13</f>
        <v>-1660069.8449000001</v>
      </c>
      <c r="F13" s="3"/>
    </row>
    <row r="14" spans="1:15" ht="15.75">
      <c r="A14" s="2"/>
      <c r="B14" s="10" t="s">
        <v>7</v>
      </c>
      <c r="C14" s="11">
        <v>686068.9</v>
      </c>
      <c r="D14" s="53">
        <f>'APLICAÇÃO DE RECURSO'!E39</f>
        <v>3327352.1089999997</v>
      </c>
      <c r="E14" s="53">
        <f t="shared" si="0"/>
        <v>-2641283.2089999998</v>
      </c>
      <c r="F14" s="3"/>
    </row>
    <row r="15" spans="1:15" ht="15.75">
      <c r="A15" s="2"/>
      <c r="B15" s="10" t="s">
        <v>8</v>
      </c>
      <c r="C15" s="11">
        <v>817686.89</v>
      </c>
      <c r="D15" s="53">
        <f>'APLICAÇÃO DE RECURSO'!F39</f>
        <v>3653921.0989000001</v>
      </c>
      <c r="E15" s="53">
        <f t="shared" si="0"/>
        <v>-2836234.2089</v>
      </c>
      <c r="F15" s="3"/>
      <c r="K15" s="89"/>
      <c r="L15" s="8"/>
      <c r="M15" s="8"/>
      <c r="N15" s="3"/>
      <c r="O15" s="2"/>
    </row>
    <row r="16" spans="1:15" ht="15.75">
      <c r="A16" s="2"/>
      <c r="B16" s="10" t="s">
        <v>9</v>
      </c>
      <c r="C16" s="11">
        <v>957443.62</v>
      </c>
      <c r="D16" s="53">
        <f>'APLICAÇÃO DE RECURSO'!G39</f>
        <v>4075766.0962</v>
      </c>
      <c r="E16" s="53">
        <f t="shared" si="0"/>
        <v>-3118322.4761999999</v>
      </c>
      <c r="F16" s="3"/>
      <c r="K16" s="89"/>
      <c r="L16" s="5"/>
      <c r="M16" s="5"/>
      <c r="N16" s="3"/>
      <c r="O16" s="2"/>
    </row>
    <row r="17" spans="1:17" ht="15.75">
      <c r="A17" s="2"/>
      <c r="B17" s="10" t="s">
        <v>10</v>
      </c>
      <c r="C17" s="11">
        <v>758340.46</v>
      </c>
      <c r="D17" s="53">
        <f>'APLICAÇÃO DE RECURSO'!H39</f>
        <v>1887785.8746000002</v>
      </c>
      <c r="E17" s="53">
        <f t="shared" si="0"/>
        <v>-1129445.4146000003</v>
      </c>
      <c r="F17" s="3"/>
      <c r="K17" s="88"/>
      <c r="L17" s="5"/>
      <c r="M17" s="5"/>
      <c r="N17" s="3"/>
      <c r="O17" s="2"/>
    </row>
    <row r="18" spans="1:17" ht="15.75">
      <c r="A18" s="2"/>
      <c r="B18" s="10" t="s">
        <v>11</v>
      </c>
      <c r="C18" s="11">
        <v>967042.31</v>
      </c>
      <c r="D18" s="53">
        <f>'APLICAÇÃO DE RECURSO'!J39</f>
        <v>3372556.9531</v>
      </c>
      <c r="E18" s="53">
        <f t="shared" si="0"/>
        <v>-2405514.6431</v>
      </c>
      <c r="F18" s="3"/>
      <c r="K18" s="88"/>
      <c r="L18" s="5"/>
      <c r="M18" s="5"/>
      <c r="N18" s="3"/>
      <c r="O18" s="2"/>
    </row>
    <row r="19" spans="1:17" ht="15.75">
      <c r="A19" s="2"/>
      <c r="B19" s="10" t="s">
        <v>12</v>
      </c>
      <c r="C19" s="11">
        <v>933866.37</v>
      </c>
      <c r="D19" s="53">
        <f>'APLICAÇÃO DE RECURSO'!K39</f>
        <v>3114522.2637</v>
      </c>
      <c r="E19" s="53">
        <f t="shared" si="0"/>
        <v>-2180655.8936999999</v>
      </c>
      <c r="F19" s="3"/>
      <c r="K19" s="88"/>
      <c r="L19" s="5"/>
      <c r="M19" s="5"/>
      <c r="N19" s="3"/>
      <c r="O19" s="2"/>
    </row>
    <row r="20" spans="1:17" ht="15.75">
      <c r="A20" s="2"/>
      <c r="B20" s="10" t="s">
        <v>13</v>
      </c>
      <c r="C20" s="11">
        <v>1032906.31</v>
      </c>
      <c r="D20" s="53">
        <f>'APLICAÇÃO DE RECURSO'!L39</f>
        <v>2298496.4231000002</v>
      </c>
      <c r="E20" s="53">
        <f t="shared" si="0"/>
        <v>-1265590.1131000002</v>
      </c>
      <c r="F20" s="3"/>
    </row>
    <row r="21" spans="1:17" ht="15.75">
      <c r="A21" s="2"/>
      <c r="B21" s="10" t="s">
        <v>14</v>
      </c>
      <c r="C21" s="11">
        <v>861849.01</v>
      </c>
      <c r="D21" s="53">
        <f>'APLICAÇÃO DE RECURSO'!M39</f>
        <v>1951627.5701000001</v>
      </c>
      <c r="E21" s="53">
        <f t="shared" si="0"/>
        <v>-1089778.5601000001</v>
      </c>
      <c r="F21" s="3"/>
    </row>
    <row r="22" spans="1:17" ht="15.75">
      <c r="A22" s="2"/>
      <c r="B22" s="10" t="s">
        <v>15</v>
      </c>
      <c r="C22" s="11">
        <v>916385.67</v>
      </c>
      <c r="D22" s="53">
        <f>'APLICAÇÃO DE RECURSO'!N39</f>
        <v>2509643.5767000001</v>
      </c>
      <c r="E22" s="53">
        <f t="shared" si="0"/>
        <v>-1593257.9067000002</v>
      </c>
      <c r="F22" s="3"/>
    </row>
    <row r="23" spans="1:17" ht="15.75">
      <c r="A23" s="2"/>
      <c r="B23" s="10" t="s">
        <v>16</v>
      </c>
      <c r="C23" s="11">
        <v>901073.2</v>
      </c>
      <c r="D23" s="53">
        <f>'APLICAÇÃO DE RECURSO'!O39</f>
        <v>2645611.5419999999</v>
      </c>
      <c r="E23" s="53">
        <f t="shared" si="0"/>
        <v>-1744538.3419999999</v>
      </c>
      <c r="F23" s="3"/>
    </row>
    <row r="24" spans="1:17" ht="15.75">
      <c r="A24" s="2"/>
      <c r="B24" s="15" t="s">
        <v>17</v>
      </c>
      <c r="C24" s="16">
        <f>SUM(C12:C23)</f>
        <v>10097705.039999999</v>
      </c>
      <c r="D24" s="16">
        <f>SUM(D12:D23)</f>
        <v>31185101.890400004</v>
      </c>
      <c r="E24" s="53">
        <f>SUM(E12:E23)</f>
        <v>-21087396.850400001</v>
      </c>
      <c r="F24" s="3"/>
    </row>
    <row r="25" spans="1:17">
      <c r="A25" s="2"/>
      <c r="B25" s="95" t="s">
        <v>116</v>
      </c>
      <c r="C25" s="95"/>
      <c r="D25" s="95"/>
      <c r="E25" s="55"/>
      <c r="F25" s="2"/>
    </row>
    <row r="26" spans="1:17" s="2" customFormat="1">
      <c r="E26" s="55"/>
    </row>
    <row r="27" spans="1:17" s="2" customFormat="1">
      <c r="E27" s="55"/>
    </row>
    <row r="28" spans="1:17" ht="15.75">
      <c r="A28" s="2"/>
      <c r="B28" s="84" t="s">
        <v>111</v>
      </c>
      <c r="C28" s="84"/>
      <c r="D28" s="85">
        <f>D24</f>
        <v>31185101.890400004</v>
      </c>
      <c r="E28" s="86">
        <v>1</v>
      </c>
      <c r="F28" s="2"/>
    </row>
    <row r="29" spans="1:17" ht="15.75">
      <c r="A29" s="2"/>
      <c r="B29" s="82" t="s">
        <v>112</v>
      </c>
      <c r="C29" s="82"/>
      <c r="D29" s="80">
        <f>C24</f>
        <v>10097705.039999999</v>
      </c>
      <c r="E29" s="81">
        <v>0.32379999999999998</v>
      </c>
      <c r="F29" s="2"/>
    </row>
    <row r="30" spans="1:17" ht="15.75">
      <c r="A30" s="2"/>
      <c r="B30" s="82" t="s">
        <v>113</v>
      </c>
      <c r="C30" s="82"/>
      <c r="D30" s="83">
        <v>21087396.850000001</v>
      </c>
      <c r="E30" s="81">
        <v>0.67620000000000002</v>
      </c>
      <c r="F30" s="2"/>
      <c r="M30" s="93"/>
      <c r="N30" s="91"/>
      <c r="O30" s="91"/>
      <c r="P30" s="90"/>
      <c r="Q30" s="90"/>
    </row>
    <row r="31" spans="1:17" ht="15.75">
      <c r="A31" s="2"/>
      <c r="B31" s="6"/>
      <c r="C31" s="6"/>
      <c r="D31" s="6"/>
      <c r="E31" s="6"/>
      <c r="F31" s="2"/>
      <c r="M31" s="93"/>
      <c r="N31" s="92"/>
      <c r="O31" s="92"/>
      <c r="P31" s="90"/>
      <c r="Q31" s="90"/>
    </row>
    <row r="32" spans="1:17" ht="15.75" customHeight="1">
      <c r="A32" s="2"/>
      <c r="B32" s="106" t="s">
        <v>122</v>
      </c>
      <c r="C32" s="106"/>
      <c r="D32" s="106"/>
      <c r="E32" s="106"/>
      <c r="F32" s="90"/>
      <c r="G32" s="2"/>
      <c r="H32" s="2"/>
      <c r="I32" s="2"/>
      <c r="M32" s="93"/>
      <c r="N32" s="92"/>
      <c r="O32" s="92"/>
      <c r="P32" s="90"/>
      <c r="Q32" s="90"/>
    </row>
    <row r="33" spans="1:17" ht="15.75" customHeight="1">
      <c r="A33" s="2"/>
      <c r="B33" s="106"/>
      <c r="C33" s="106"/>
      <c r="D33" s="106"/>
      <c r="E33" s="106"/>
      <c r="F33" s="90"/>
      <c r="G33" s="2"/>
      <c r="H33" s="2"/>
      <c r="I33" s="2"/>
      <c r="M33" s="94"/>
      <c r="N33" s="92"/>
      <c r="O33" s="92"/>
      <c r="P33" s="90"/>
      <c r="Q33" s="90"/>
    </row>
    <row r="34" spans="1:17" s="2" customFormat="1" ht="15.75" customHeight="1">
      <c r="B34" s="106"/>
      <c r="C34" s="106"/>
      <c r="D34" s="106"/>
      <c r="E34" s="106"/>
      <c r="F34" s="90"/>
      <c r="M34" s="94"/>
      <c r="N34" s="92"/>
      <c r="O34" s="92"/>
      <c r="P34" s="90"/>
      <c r="Q34" s="90"/>
    </row>
    <row r="35" spans="1:17" ht="15.75" customHeight="1">
      <c r="A35" s="2"/>
      <c r="B35" s="106"/>
      <c r="C35" s="106"/>
      <c r="D35" s="106"/>
      <c r="E35" s="106"/>
      <c r="F35" s="90"/>
      <c r="G35" s="2"/>
      <c r="H35" s="2"/>
      <c r="I35" s="2"/>
      <c r="M35" s="94"/>
      <c r="N35" s="92"/>
      <c r="O35" s="92"/>
      <c r="P35" s="90"/>
      <c r="Q35" s="90"/>
    </row>
    <row r="36" spans="1:17" ht="15.75" customHeight="1">
      <c r="A36" s="2"/>
      <c r="B36" s="106"/>
      <c r="C36" s="106"/>
      <c r="D36" s="106"/>
      <c r="E36" s="106"/>
      <c r="F36" s="90"/>
      <c r="G36" s="2"/>
      <c r="M36" s="4"/>
      <c r="N36" s="5"/>
      <c r="O36" s="5"/>
      <c r="P36" s="3"/>
      <c r="Q36" s="2"/>
    </row>
    <row r="37" spans="1:17" ht="15.75" customHeight="1">
      <c r="A37" s="2"/>
      <c r="B37" s="106"/>
      <c r="C37" s="106"/>
      <c r="D37" s="106"/>
      <c r="E37" s="106"/>
      <c r="F37" s="90"/>
      <c r="G37" s="2" t="s">
        <v>115</v>
      </c>
    </row>
    <row r="38" spans="1:17" ht="15.75">
      <c r="A38" s="2"/>
      <c r="B38" s="4"/>
      <c r="C38" s="5"/>
      <c r="D38" s="5"/>
      <c r="E38" s="3"/>
      <c r="F38" s="2"/>
    </row>
    <row r="39" spans="1:17" ht="15.75">
      <c r="A39" s="2"/>
      <c r="B39" s="102" t="s">
        <v>118</v>
      </c>
      <c r="C39" s="102"/>
      <c r="D39" s="5"/>
      <c r="E39" s="3"/>
      <c r="F39" s="2"/>
    </row>
    <row r="40" spans="1:17" ht="15.75">
      <c r="A40" s="2"/>
      <c r="B40" s="97"/>
      <c r="C40" s="6"/>
      <c r="D40" s="5"/>
      <c r="E40" s="3"/>
      <c r="F40" s="2"/>
    </row>
    <row r="41" spans="1:17" ht="15.75">
      <c r="A41" s="2"/>
      <c r="B41" s="97"/>
      <c r="C41" s="6"/>
      <c r="D41" s="5"/>
      <c r="E41" s="3"/>
      <c r="F41" s="2"/>
    </row>
    <row r="42" spans="1:17" ht="15.75">
      <c r="A42" s="2"/>
      <c r="B42" s="97"/>
      <c r="C42" s="6"/>
      <c r="D42" s="5"/>
      <c r="E42" s="3"/>
      <c r="F42" s="2"/>
    </row>
    <row r="43" spans="1:17" ht="15.75">
      <c r="A43" s="2"/>
      <c r="B43" s="97"/>
      <c r="C43" s="6"/>
      <c r="D43" s="5"/>
      <c r="E43" s="3"/>
      <c r="F43" s="2"/>
    </row>
    <row r="44" spans="1:17" ht="15.75">
      <c r="A44" s="2"/>
      <c r="B44" s="100" t="s">
        <v>119</v>
      </c>
      <c r="C44" s="100"/>
      <c r="D44" s="5"/>
      <c r="E44" s="3"/>
      <c r="F44" s="2"/>
    </row>
    <row r="45" spans="1:17" ht="15.75">
      <c r="A45" s="2"/>
      <c r="B45" s="100" t="s">
        <v>121</v>
      </c>
      <c r="C45" s="100"/>
      <c r="D45" s="5"/>
      <c r="E45" s="3"/>
      <c r="F45" s="2"/>
    </row>
    <row r="46" spans="1:17">
      <c r="A46" s="2"/>
      <c r="B46" s="101" t="s">
        <v>120</v>
      </c>
      <c r="C46" s="101"/>
      <c r="D46" s="2"/>
      <c r="E46" s="2"/>
      <c r="F46" s="2"/>
    </row>
    <row r="47" spans="1:17">
      <c r="A47" s="2"/>
      <c r="B47" s="2"/>
      <c r="C47" s="2"/>
      <c r="D47" s="2"/>
      <c r="E47" s="2"/>
      <c r="F47" s="2"/>
    </row>
    <row r="48" spans="1:17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</sheetData>
  <mergeCells count="12">
    <mergeCell ref="B45:C45"/>
    <mergeCell ref="B46:C46"/>
    <mergeCell ref="B32:E37"/>
    <mergeCell ref="B30:C30"/>
    <mergeCell ref="B25:D25"/>
    <mergeCell ref="B39:C39"/>
    <mergeCell ref="B44:C44"/>
    <mergeCell ref="A7:F7"/>
    <mergeCell ref="B8:E8"/>
    <mergeCell ref="B9:E9"/>
    <mergeCell ref="B28:C28"/>
    <mergeCell ref="B29:C29"/>
  </mergeCells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ARRECADAÇÃO</vt:lpstr>
      <vt:lpstr>APLICAÇÃO DE RECURSO</vt:lpstr>
      <vt:lpstr>RESUMO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kezia.souza</dc:creator>
  <cp:lastModifiedBy>herbison.damasceno</cp:lastModifiedBy>
  <cp:lastPrinted>2020-02-11T17:19:55Z</cp:lastPrinted>
  <dcterms:created xsi:type="dcterms:W3CDTF">2019-04-04T15:12:02Z</dcterms:created>
  <dcterms:modified xsi:type="dcterms:W3CDTF">2020-02-11T17:20:48Z</dcterms:modified>
</cp:coreProperties>
</file>